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drawings/drawing8.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langb\SynologyDrive\30_PROD\2022_003_INR\Livrables\"/>
    </mc:Choice>
  </mc:AlternateContent>
  <xr:revisionPtr revIDLastSave="0" documentId="13_ncr:1_{0EA85073-2530-4A99-92EF-18B5E236573C}" xr6:coauthVersionLast="47" xr6:coauthVersionMax="47" xr10:uidLastSave="{00000000-0000-0000-0000-000000000000}"/>
  <bookViews>
    <workbookView xWindow="-110" yWindow="-110" windowWidth="19420" windowHeight="10300" tabRatio="765" firstSheet="2" activeTab="6" xr2:uid="{F846C5E3-3BE5-401F-9A01-D8123174009D}"/>
  </bookViews>
  <sheets>
    <sheet name="Schéma Général" sheetId="2" r:id="rId1"/>
    <sheet name="Bilan interne_Synthese" sheetId="10" r:id="rId2"/>
    <sheet name="1er bilan interne" sheetId="1" r:id="rId3"/>
    <sheet name="Impact sur le Territoire" sheetId="9" r:id="rId4"/>
    <sheet name="Cadre_BP Minumeco" sheetId="7" r:id="rId5"/>
    <sheet name="Niv2_Ref LNR ColTer" sheetId="4" r:id="rId6"/>
    <sheet name="ADMIN_Ne pas toucher" sheetId="6" r:id="rId7"/>
  </sheets>
  <definedNames>
    <definedName name="COUNTRIES">'ADMIN_Ne pas toucher'!#REF!</definedName>
    <definedName name="DonnéesExternes_1" localSheetId="4" hidden="1">'Cadre_BP Minumeco'!$B$6:$F$62</definedName>
    <definedName name="FastFood">'ADMIN_Ne pas toucher'!#REF!</definedName>
    <definedName name="KPI_1">'ADMIN_Ne pas toucher'!$I$7:$I$9</definedName>
    <definedName name="Options">'ADMIN_Ne pas toucher'!$I$4:$I$5</definedName>
    <definedName name="Repas_type">'ADMIN_Ne pas toucher'!#REF!</definedName>
    <definedName name="Type_chauffage">'ADMIN_Ne pas toucher'!$B$52:$B$55</definedName>
    <definedName name="Type_dplct">'ADMIN_Ne pas toucher'!$B$57:$B$68</definedName>
    <definedName name="Type_NRJ">'ADMIN_Ne pas toucher'!#REF!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7" i="1" l="1"/>
  <c r="F67" i="1"/>
  <c r="H66" i="1"/>
  <c r="G65" i="1"/>
  <c r="G64" i="1"/>
  <c r="G62" i="1"/>
  <c r="F65" i="1"/>
  <c r="F64" i="1"/>
  <c r="F62" i="1"/>
  <c r="G37" i="1"/>
  <c r="G36" i="1"/>
  <c r="F37" i="1"/>
  <c r="F36" i="1"/>
  <c r="G54" i="1"/>
  <c r="F54" i="1"/>
  <c r="G53" i="1"/>
  <c r="H53" i="1" s="1"/>
  <c r="F53" i="1"/>
  <c r="G52" i="1"/>
  <c r="F52" i="1"/>
  <c r="G51" i="1"/>
  <c r="F51" i="1"/>
  <c r="G50" i="1"/>
  <c r="F50" i="1"/>
  <c r="I21" i="10"/>
  <c r="K21" i="10"/>
  <c r="I23" i="10"/>
  <c r="I25" i="10"/>
  <c r="L25" i="10"/>
  <c r="I27" i="10"/>
  <c r="I29" i="10"/>
  <c r="I31" i="10"/>
  <c r="L31" i="10"/>
  <c r="I17" i="10"/>
  <c r="H18" i="10"/>
  <c r="K18" i="10"/>
  <c r="F14" i="10"/>
  <c r="G14" i="10"/>
  <c r="F12" i="10"/>
  <c r="G12" i="10"/>
  <c r="K9" i="10"/>
  <c r="A4" i="10"/>
  <c r="C4" i="10"/>
  <c r="A5" i="10"/>
  <c r="C5" i="10"/>
  <c r="A6" i="10"/>
  <c r="C6" i="10"/>
  <c r="A7" i="10"/>
  <c r="C7" i="10"/>
  <c r="B14" i="10"/>
  <c r="B13" i="10"/>
  <c r="B9" i="10"/>
  <c r="B10" i="10"/>
  <c r="B11" i="10"/>
  <c r="B12" i="10"/>
  <c r="G30" i="1"/>
  <c r="F30" i="1"/>
  <c r="D19" i="9"/>
  <c r="F41" i="1"/>
  <c r="F40" i="1"/>
  <c r="I86" i="1"/>
  <c r="J86" i="1" s="1"/>
  <c r="J18" i="10" s="1"/>
  <c r="H54" i="1" l="1"/>
  <c r="F43" i="1"/>
  <c r="F11" i="10" s="1"/>
  <c r="G43" i="1"/>
  <c r="G11" i="10" s="1"/>
  <c r="F60" i="1"/>
  <c r="F13" i="10" s="1"/>
  <c r="F34" i="1"/>
  <c r="H51" i="1"/>
  <c r="H52" i="1"/>
  <c r="H50" i="1"/>
  <c r="H37" i="1"/>
  <c r="I18" i="10"/>
  <c r="H30" i="1"/>
  <c r="G41" i="1"/>
  <c r="G40" i="1"/>
  <c r="G35" i="9"/>
  <c r="G34" i="9"/>
  <c r="G33" i="9"/>
  <c r="G32" i="9"/>
  <c r="G31" i="9"/>
  <c r="H35" i="9" l="1"/>
  <c r="H34" i="9"/>
  <c r="H33" i="9"/>
  <c r="H32" i="9"/>
  <c r="H31" i="9"/>
  <c r="H38" i="9"/>
  <c r="D21" i="9" l="1"/>
  <c r="G21" i="9" s="1"/>
  <c r="H21" i="9" s="1"/>
  <c r="G62" i="9"/>
  <c r="H62" i="9" s="1"/>
  <c r="H53" i="9" s="1"/>
  <c r="G50" i="9"/>
  <c r="H50" i="9" s="1"/>
  <c r="H44" i="9" s="1"/>
  <c r="G42" i="9"/>
  <c r="H42" i="9" s="1"/>
  <c r="H23" i="9" s="1"/>
  <c r="F38" i="1"/>
  <c r="H38" i="1" s="1"/>
  <c r="G29" i="1"/>
  <c r="F29" i="1"/>
  <c r="G28" i="1"/>
  <c r="F28" i="1"/>
  <c r="G27" i="1"/>
  <c r="F27" i="1"/>
  <c r="G26" i="1"/>
  <c r="F26" i="1"/>
  <c r="H29" i="1" l="1"/>
  <c r="H27" i="1"/>
  <c r="H28" i="1"/>
  <c r="H26" i="1"/>
  <c r="F11" i="1" l="1"/>
  <c r="K75" i="1" l="1"/>
  <c r="K60" i="1"/>
  <c r="K13" i="10" s="1"/>
  <c r="K56" i="1"/>
  <c r="K12" i="10" s="1"/>
  <c r="K43" i="1"/>
  <c r="K34" i="1"/>
  <c r="K10" i="10" s="1"/>
  <c r="G72" i="9"/>
  <c r="H72" i="9" s="1"/>
  <c r="G71" i="9"/>
  <c r="H71" i="9" s="1"/>
  <c r="G70" i="9"/>
  <c r="H70" i="9" s="1"/>
  <c r="G69" i="9"/>
  <c r="H69" i="9" s="1"/>
  <c r="G68" i="9"/>
  <c r="H68" i="9" s="1"/>
  <c r="E11" i="9"/>
  <c r="E12" i="9" s="1"/>
  <c r="G80" i="1"/>
  <c r="H80" i="1" s="1"/>
  <c r="G79" i="1"/>
  <c r="H79" i="1" s="1"/>
  <c r="G82" i="1"/>
  <c r="H82" i="1" s="1"/>
  <c r="G78" i="1"/>
  <c r="H78" i="1" s="1"/>
  <c r="G77" i="1"/>
  <c r="H59" i="9"/>
  <c r="H58" i="9"/>
  <c r="H57" i="9"/>
  <c r="H56" i="9"/>
  <c r="K53" i="9" s="1"/>
  <c r="H47" i="9"/>
  <c r="K44" i="9" s="1"/>
  <c r="H39" i="9"/>
  <c r="H37" i="9"/>
  <c r="G29" i="9"/>
  <c r="H29" i="9" s="1"/>
  <c r="G28" i="9"/>
  <c r="H28" i="9" s="1"/>
  <c r="G27" i="9"/>
  <c r="H27" i="9" s="1"/>
  <c r="G26" i="9"/>
  <c r="H26" i="9" s="1"/>
  <c r="H32" i="1"/>
  <c r="H33" i="1"/>
  <c r="K83" i="1" l="1"/>
  <c r="K15" i="10" s="1"/>
  <c r="K14" i="10"/>
  <c r="K23" i="9"/>
  <c r="H65" i="9"/>
  <c r="J65" i="9" s="1"/>
  <c r="J44" i="9"/>
  <c r="J53" i="9"/>
  <c r="F18" i="9"/>
  <c r="G18" i="9" s="1"/>
  <c r="H18" i="9" s="1"/>
  <c r="F15" i="9"/>
  <c r="G15" i="9" s="1"/>
  <c r="F17" i="9"/>
  <c r="G17" i="9" s="1"/>
  <c r="H17" i="9" s="1"/>
  <c r="F16" i="9"/>
  <c r="G16" i="9" s="1"/>
  <c r="H16" i="9" s="1"/>
  <c r="D49" i="6"/>
  <c r="F63" i="1"/>
  <c r="G60" i="1" s="1"/>
  <c r="G13" i="10" s="1"/>
  <c r="J23" i="9" l="1"/>
  <c r="H15" i="9"/>
  <c r="H11" i="9" s="1"/>
  <c r="K11" i="9" s="1"/>
  <c r="H67" i="1"/>
  <c r="H63" i="1"/>
  <c r="I23" i="9" l="1"/>
  <c r="I44" i="9"/>
  <c r="I53" i="9"/>
  <c r="I11" i="9"/>
  <c r="J11" i="9"/>
  <c r="H65" i="1"/>
  <c r="H64" i="1"/>
  <c r="H59" i="1"/>
  <c r="F58" i="1"/>
  <c r="H58" i="1" s="1"/>
  <c r="H56" i="1" l="1"/>
  <c r="H62" i="1"/>
  <c r="H60" i="1" s="1"/>
  <c r="J56" i="1" l="1"/>
  <c r="J12" i="10" s="1"/>
  <c r="H12" i="10"/>
  <c r="J60" i="1"/>
  <c r="J13" i="10" s="1"/>
  <c r="H13" i="10"/>
  <c r="G31" i="1"/>
  <c r="F31" i="1"/>
  <c r="F46" i="1"/>
  <c r="H46" i="1" s="1"/>
  <c r="H43" i="1" s="1"/>
  <c r="J43" i="1" s="1"/>
  <c r="G34" i="1"/>
  <c r="G10" i="10" s="1"/>
  <c r="H77" i="1"/>
  <c r="F10" i="10" l="1"/>
  <c r="H36" i="1"/>
  <c r="H75" i="1"/>
  <c r="H14" i="10" s="1"/>
  <c r="H31" i="1"/>
  <c r="H40" i="1"/>
  <c r="H41" i="1"/>
  <c r="G18" i="1"/>
  <c r="F18" i="1"/>
  <c r="G17" i="1"/>
  <c r="F17" i="1"/>
  <c r="H18" i="1" l="1"/>
  <c r="H34" i="1"/>
  <c r="H10" i="10" s="1"/>
  <c r="J75" i="1"/>
  <c r="J14" i="10" s="1"/>
  <c r="H17" i="1"/>
  <c r="G20" i="1"/>
  <c r="F20" i="1"/>
  <c r="G19" i="1"/>
  <c r="F19" i="1"/>
  <c r="H19" i="1" l="1"/>
  <c r="H20" i="1"/>
  <c r="G12" i="1" l="1"/>
  <c r="G13" i="1"/>
  <c r="G16" i="1"/>
  <c r="G21" i="1"/>
  <c r="G22" i="1"/>
  <c r="G23" i="1"/>
  <c r="G24" i="1"/>
  <c r="G25" i="1"/>
  <c r="G14" i="1"/>
  <c r="G15" i="1"/>
  <c r="G11" i="1"/>
  <c r="F12" i="1"/>
  <c r="F13" i="1"/>
  <c r="F16" i="1"/>
  <c r="F21" i="1"/>
  <c r="F22" i="1"/>
  <c r="F23" i="1"/>
  <c r="F24" i="1"/>
  <c r="F25" i="1"/>
  <c r="F14" i="1"/>
  <c r="F15" i="1"/>
  <c r="H13" i="1" l="1"/>
  <c r="H24" i="1"/>
  <c r="H25" i="1"/>
  <c r="J34" i="1"/>
  <c r="J10" i="10" s="1"/>
  <c r="H15" i="1"/>
  <c r="H23" i="1"/>
  <c r="H22" i="1"/>
  <c r="H11" i="1"/>
  <c r="H14" i="1"/>
  <c r="H12" i="1"/>
  <c r="H21" i="1"/>
  <c r="H16" i="1"/>
  <c r="F9" i="1"/>
  <c r="F9" i="10" s="1"/>
  <c r="G9" i="1"/>
  <c r="G9" i="10" s="1"/>
  <c r="H9" i="1" l="1"/>
  <c r="H9" i="10" s="1"/>
  <c r="J9" i="1" l="1"/>
  <c r="H83" i="1"/>
  <c r="H15" i="10" s="1"/>
  <c r="I43" i="1"/>
  <c r="I9" i="1"/>
  <c r="I9" i="10" s="1"/>
  <c r="I56" i="1"/>
  <c r="I12" i="10" s="1"/>
  <c r="I75" i="1"/>
  <c r="I14" i="10" s="1"/>
  <c r="I60" i="1"/>
  <c r="I13" i="10" s="1"/>
  <c r="I34" i="1"/>
  <c r="I10" i="10" s="1"/>
  <c r="J83" i="1" l="1"/>
  <c r="J15" i="10" s="1"/>
  <c r="J9" i="10"/>
  <c r="K99" i="1"/>
  <c r="K31" i="10" s="1"/>
  <c r="K97" i="1"/>
  <c r="K29" i="10" s="1"/>
  <c r="K93" i="1"/>
  <c r="K25" i="10" s="1"/>
  <c r="K95" i="1"/>
  <c r="K27" i="10" s="1"/>
  <c r="K91" i="1"/>
  <c r="K23"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tc={E0367EC4-D4FB-4776-BAD4-0F4757DC713F}</author>
  </authors>
  <commentList>
    <comment ref="B25" authorId="0" shapeId="0" xr:uid="{E0367EC4-D4FB-4776-BAD4-0F4757DC713F}">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WAN + FAN = réseau fixe
WAN + RAN = réseau mobile</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3703161-6BE1-4B5F-BDAF-1A5AA3BA2675}" keepAlive="1" name="Requête - guide-bonnes-pratiques-numerique-responsable-export-version-beta" description="Connexion à la requête « guide-bonnes-pratiques-numerique-responsable-export-version-beta » dans le classeur." type="5" refreshedVersion="8" background="1" saveData="1">
    <dbPr connection="Provider=Microsoft.Mashup.OleDb.1;Data Source=$Workbook$;Location=guide-bonnes-pratiques-numerique-responsable-export-version-beta;Extended Properties=&quot;&quot;" command="SELECT * FROM [guide-bonnes-pratiques-numerique-responsable-export-version-beta]"/>
  </connection>
  <connection id="2" xr16:uid="{3566CB1E-9A56-4C8B-9DCB-A35D4B43A71B}" keepAlive="1" name="Requête - guide-bonnes-pratiques-numerique-responsable-export-version-beta (2)" description="Connexion à la requête « guide-bonnes-pratiques-numerique-responsable-export-version-beta (2) » dans le classeur." type="5" refreshedVersion="8" background="1" saveData="1">
    <dbPr connection="Provider=Microsoft.Mashup.OleDb.1;Data Source=$Workbook$;Location=&quot;guide-bonnes-pratiques-numerique-responsable-export-version-beta (2)&quot;;Extended Properties=&quot;&quot;" command="SELECT * FROM [guide-bonnes-pratiques-numerique-responsable-export-version-beta (2)]"/>
  </connection>
</connections>
</file>

<file path=xl/sharedStrings.xml><?xml version="1.0" encoding="utf-8"?>
<sst xmlns="http://schemas.openxmlformats.org/spreadsheetml/2006/main" count="1182" uniqueCount="590">
  <si>
    <t>Ordinateurs portables</t>
  </si>
  <si>
    <t>Ordinateurs fixes</t>
  </si>
  <si>
    <t>Video projecteurs</t>
  </si>
  <si>
    <t>Smartphones</t>
  </si>
  <si>
    <t>Claviers</t>
  </si>
  <si>
    <t>Souris</t>
  </si>
  <si>
    <t>Volume</t>
  </si>
  <si>
    <t>Amortissement fab annuel
kg CO2eq</t>
  </si>
  <si>
    <t>Impact utilisation annuelle
kg CO2eq</t>
  </si>
  <si>
    <t>Nous vous invitons à réaliser quelques étapes préalables (cf. les 10 étapes)</t>
  </si>
  <si>
    <t>Ceci constitue une aide indicative pour l'élaboration du bilan environnemental du numérique sur votre territoire</t>
  </si>
  <si>
    <t>Impact Fab</t>
  </si>
  <si>
    <t>Util annuelle</t>
  </si>
  <si>
    <t>Source</t>
  </si>
  <si>
    <t>Tablettes</t>
  </si>
  <si>
    <t>Imprimantes multi fonction de bureau</t>
  </si>
  <si>
    <t>Imprimantes multi fonction grande taille</t>
  </si>
  <si>
    <t>INR</t>
  </si>
  <si>
    <t>INR, Boavizta et Ecodiag</t>
  </si>
  <si>
    <t>Telephones IP</t>
  </si>
  <si>
    <t>Bornes Wifi</t>
  </si>
  <si>
    <t>Ce bilan ne substitue à un bilan détaillé prenant en compte notamment d'autres impacts environnementaux que l'émission de GES</t>
  </si>
  <si>
    <t>Foyer de type couple déconnecté</t>
  </si>
  <si>
    <t>Foyer de type famille hyper connectée</t>
  </si>
  <si>
    <t>Foyer de type étudiant connecté</t>
  </si>
  <si>
    <t>Foyer moyen</t>
  </si>
  <si>
    <t>Secteur bancaire</t>
  </si>
  <si>
    <t>Secteur du commerce</t>
  </si>
  <si>
    <t>Secteur du service</t>
  </si>
  <si>
    <t>Entreprise moyenne</t>
  </si>
  <si>
    <t>Entreprise de Services Numériques</t>
  </si>
  <si>
    <t>Autres entreprises et activités économiques</t>
  </si>
  <si>
    <t>%age</t>
  </si>
  <si>
    <t>Population</t>
  </si>
  <si>
    <t>Secteur bancaire (très grosse entité &gt; 10 000 employés)</t>
  </si>
  <si>
    <t>Secteur du commerce (trentaine d'employés)</t>
  </si>
  <si>
    <t>Secteur du service (trentaine d'employés)</t>
  </si>
  <si>
    <t>Ne sait pas - Non évalué</t>
  </si>
  <si>
    <t>Projets type "smart city"</t>
  </si>
  <si>
    <t>Ecran publicitaire 2m2</t>
  </si>
  <si>
    <t>ADEME 2019</t>
  </si>
  <si>
    <t>Imprimante Jet d'encre</t>
  </si>
  <si>
    <t>Imprimante Laser</t>
  </si>
  <si>
    <t>Outil d'aide à l'auto évaluation de l'empreinte environnementale du numérique sur votre territoire</t>
  </si>
  <si>
    <t>AXE</t>
  </si>
  <si>
    <t>Stratégie et gouvernance</t>
  </si>
  <si>
    <t>PA1</t>
  </si>
  <si>
    <t>Intégrer le Numérique Responsable (NR) dans la stratégie de l'organisation</t>
  </si>
  <si>
    <t>Formaliser l'engagement de la direction</t>
  </si>
  <si>
    <t>Définir la stratégie NR et les moyens associés</t>
  </si>
  <si>
    <t>PA2</t>
  </si>
  <si>
    <t>Formaliser sa politique « numérique responsable »</t>
  </si>
  <si>
    <t>Identifier les principaux enjeux sociaux et environnementaux du numérique pour l'organisation</t>
  </si>
  <si>
    <t>Définir des indicateurs de NR pour le pilotage de la politique NR</t>
  </si>
  <si>
    <t>Définir et planifier un plan d’action numérique responsable</t>
  </si>
  <si>
    <t>PA3</t>
  </si>
  <si>
    <t>Déployer sa politique "numérique responsable"</t>
  </si>
  <si>
    <t>Identifier et accompagner les porteurs de projet de la démarche NR</t>
  </si>
  <si>
    <t>Créer un comité de suivi pluridisciplinaire (élus, direction générale, services informatiques, développement durable…)</t>
  </si>
  <si>
    <t>Évaluer et analyser les indicateurs NR</t>
  </si>
  <si>
    <t>Soutien à la stratégie NR</t>
  </si>
  <si>
    <t>PA4</t>
  </si>
  <si>
    <t>Animer la démarche pour faire adhérer les parties prenantes internes et externes</t>
  </si>
  <si>
    <t>Identifier les parties prenantes avec qui interagir sur le NR et se mettre en lien avec elles</t>
  </si>
  <si>
    <t>Partager des informations générales sur le thème du NR (actualités, chiffres clefs, interviews…)</t>
  </si>
  <si>
    <t>Communiquer en toute transparence sur les engagements et les indicateurs NR de l'organisation</t>
  </si>
  <si>
    <t>Faire émerger des bonnes pratiques NR émanant des collaborateurs et les partager en interne et en externe</t>
  </si>
  <si>
    <t>Participer ou organiser des événements pour sensibiliser les parties prenantes au NR</t>
  </si>
  <si>
    <t>PA5</t>
  </si>
  <si>
    <t>Intégrer l'accessibilité numérique</t>
  </si>
  <si>
    <t>Permettre aux collaborateurs d'accéder et d'utiliser facilement les services informatiques de l'organisation</t>
  </si>
  <si>
    <t>Favoriser l'inclusion numérique et l'employabilité de tous les collaborateurs</t>
  </si>
  <si>
    <t>PA6</t>
  </si>
  <si>
    <t xml:space="preserve"> Favoriser et accompagner le développement des compétences en NR</t>
  </si>
  <si>
    <t>Intégrer le NR dans le plan de formation de l'organisation</t>
  </si>
  <si>
    <t>Professionnaliser le numérique responsable dans la gestion des compétences de l'organisation</t>
  </si>
  <si>
    <t>Valoriser le partage de compétences autour du NR</t>
  </si>
  <si>
    <t>PA7</t>
  </si>
  <si>
    <t>Faire de sa communication une vitrine de son engagement NR</t>
  </si>
  <si>
    <t>Intégrer le NR dans les campagnes et supports de communication généraux de l'organisation</t>
  </si>
  <si>
    <t xml:space="preserve">Disposer de sites Internet sobres et accessibles </t>
  </si>
  <si>
    <t>Cycle de vie des services numériques</t>
  </si>
  <si>
    <t>PA8</t>
  </si>
  <si>
    <t xml:space="preserve">Favoriser la sobriété et l'allongement de la durée de vie dès la phase d'achats </t>
  </si>
  <si>
    <t>Intégrer des clauses sociales et environnementales dans les appels d'offre et contrats en lien avec les services numériques (matériels, logiciels, consommables...)</t>
  </si>
  <si>
    <t>Choisir du matériel labélisé, certifié ou disposant d'un critère de performance reconnu</t>
  </si>
  <si>
    <t>Impliquer ses fournisseurs en communiquant avec eux sur la démarche</t>
  </si>
  <si>
    <t>PA9</t>
  </si>
  <si>
    <t xml:space="preserve">Adopter une gestion responsable de ses équipements (poste de travail, impression, téléphonie, consommables…) </t>
  </si>
  <si>
    <t>Inventorier les équipements numériques utilisés par l'organisation et les affecter en fonction des besoins</t>
  </si>
  <si>
    <t xml:space="preserve">Etablir des paramétrages permettant de limiter les impacts liés à l'utilisation des équipements </t>
  </si>
  <si>
    <t>Responsabiliser les utilisateurs à la mise en œuvre des écogestes et des bonnes pratiques</t>
  </si>
  <si>
    <t>Prolonger la durée de vie des équipements par un entretien régulier et en privilégiant la réutilisation du matériel ou sa réparation</t>
  </si>
  <si>
    <t xml:space="preserve">Récupérer les équipements inutilisés ou hors d'usage pour les orienter vers des filières de valorisation, en favorisant le don ou le reconditionnement </t>
  </si>
  <si>
    <t>PA10</t>
  </si>
  <si>
    <t>Adopter une gestion responsable de ses logiciels, applications et services distants</t>
  </si>
  <si>
    <t>Inventorier les logiciels et applications utilisés par l'organisation et étudier les besoins fonctionnels et techniques avant d'installer ou souscrire un nouveau service</t>
  </si>
  <si>
    <t>Intégrer les principes de la conception responsable dès l'expression de besoin et tout au long du cycle de vie</t>
  </si>
  <si>
    <t>Etablir des paramétrages permettant de limiter les impacts liés à l'utilisation des logiciels et applications</t>
  </si>
  <si>
    <t>Désinstaller les logiciels et applications non utilisés</t>
  </si>
  <si>
    <t>PA11</t>
  </si>
  <si>
    <t>Adopter une gestion responsable de ses infrastructures (réseaux, serveurs, centre de données…)</t>
  </si>
  <si>
    <t>Concevoir et faire vivre les infrastructures en fonction des besoins et en optimisant les ressources utilisées</t>
  </si>
  <si>
    <t>Recourir à un centre de données engagé sur la mise en œuvre de bonnes pratiques et assurer un suivi régulier de ses performances NR</t>
  </si>
  <si>
    <t>Choisir une configuration permettant de limiter les impacts liés au fonctionnement du centre de données (consommations, refroidissement…)</t>
  </si>
  <si>
    <t>PA12</t>
  </si>
  <si>
    <t>Adopter une gestion responsable des données</t>
  </si>
  <si>
    <t>Collecter uniquement les données nécessaires lors de la création d'un nouveau service numérique</t>
  </si>
  <si>
    <t>Informer les utilisateurs de l'usage qu'il sera fait de leurs données et répondre à leurs sollicitations sur le sujet</t>
  </si>
  <si>
    <t>Sécuriser le stockage des données et assurer leur archivage ou leur suppression selon des conditions fixées en interne</t>
  </si>
  <si>
    <t>Etendre sa démarche NR</t>
  </si>
  <si>
    <t>PA13</t>
  </si>
  <si>
    <t>Encourager la mutualisation des outils et de la connaissance</t>
  </si>
  <si>
    <t>Soutenir l'essor de services numériques transparents et pérennes par le recours et la contribution à des solutions open data, open source, open standard</t>
  </si>
  <si>
    <t>Encourager ses collaborateurs à contribuer à un projet d’intérêt général en lien avec le NR</t>
  </si>
  <si>
    <t>Réaliser ou soutenir des actions NR orientées grand public sur son territoire</t>
  </si>
  <si>
    <t>PA14</t>
  </si>
  <si>
    <t>Valoriser le numérique comme levier d'action</t>
  </si>
  <si>
    <t>Recourir au numérique pour apporter des solutions à impact positif pour l'homme ou pour l'environnement (IT for green, IT for good…)</t>
  </si>
  <si>
    <t>Leviers externes des collectivités</t>
  </si>
  <si>
    <t>PA15</t>
  </si>
  <si>
    <t>Déployer la politique NR au niveau du territoire et de ses principaux acteurs</t>
  </si>
  <si>
    <t>Développer des actions NR dans les établissements scolaires</t>
  </si>
  <si>
    <t>Encourager au NR en l'incluant comme critère d'attribution ou de validation des aides et subventions (écoconditionnalité)</t>
  </si>
  <si>
    <t>Soutenir l'écosystème local qui œuvre pour le NR et encourager les acteurs économiques et associatifs à agir pour le NR</t>
  </si>
  <si>
    <t>PA16</t>
  </si>
  <si>
    <t>Agir pour l’inclusion numérique sur le territoire</t>
  </si>
  <si>
    <t>Impulser des démarches de service public adaptées aux populations utilisatrices</t>
  </si>
  <si>
    <t>Soutenir l'accompagnement des personnes éloignées du numérique</t>
  </si>
  <si>
    <t>Principe d'Action</t>
  </si>
  <si>
    <t>Libellé Type Investissement Responsable</t>
  </si>
  <si>
    <t>J'agis déjà</t>
  </si>
  <si>
    <t>Détails</t>
  </si>
  <si>
    <t>Id</t>
  </si>
  <si>
    <t>Thématique</t>
  </si>
  <si>
    <t>Priorité</t>
  </si>
  <si>
    <t>Difficulté</t>
  </si>
  <si>
    <t>a.1</t>
  </si>
  <si>
    <t>Dédier une personne spécifique à la coordination de la démarche numérique responsable</t>
  </si>
  <si>
    <t>Prioritaire</t>
  </si>
  <si>
    <t>Moyenne</t>
  </si>
  <si>
    <t>a.2</t>
  </si>
  <si>
    <t>Définir et mettre en place un plan d’action</t>
  </si>
  <si>
    <t>Difficile</t>
  </si>
  <si>
    <t>a.3</t>
  </si>
  <si>
    <t>Mettre en place et suivre des indicateurs de pilotage</t>
  </si>
  <si>
    <t>a.4</t>
  </si>
  <si>
    <t>Développer un réseau de référents pour faire vivre et inscrire la démarche dans la durée</t>
  </si>
  <si>
    <t>Recommandée</t>
  </si>
  <si>
    <t>a.5</t>
  </si>
  <si>
    <t>Obtenir et consacrer un budget spécifique</t>
  </si>
  <si>
    <t>a.6</t>
  </si>
  <si>
    <t>Acter la démarche numérique responsable dans une charte ou un manifeste</t>
  </si>
  <si>
    <t>Aller plus loin</t>
  </si>
  <si>
    <t>a.7</t>
  </si>
  <si>
    <t>S’engager pour un numérique plus respectueux</t>
  </si>
  <si>
    <t>b.1</t>
  </si>
  <si>
    <t>Sensibiliser les collaborateurs au numérique responsable</t>
  </si>
  <si>
    <t>Sensibilisation et formation</t>
  </si>
  <si>
    <t>Facile</t>
  </si>
  <si>
    <t>b.2</t>
  </si>
  <si>
    <t>Intégrer les compétences Numérique Responsable dans le plan de formation</t>
  </si>
  <si>
    <t>b.3</t>
  </si>
  <si>
    <t>Former en interne à la réparation des équipements hors garantie</t>
  </si>
  <si>
    <t>c.1</t>
  </si>
  <si>
    <t>Connaître son système d'information pour mieux l’exploiter</t>
  </si>
  <si>
    <t>Mesure et évaluation</t>
  </si>
  <si>
    <t>c.2</t>
  </si>
  <si>
    <t>Évaluer régulièrement l’empreinte environnementale du système d’information</t>
  </si>
  <si>
    <t>d.1</t>
  </si>
  <si>
    <t>Réduire le nombre d’équipements</t>
  </si>
  <si>
    <t>Réduction des achats</t>
  </si>
  <si>
    <t>d.2</t>
  </si>
  <si>
    <t>Mettre à jour les équipements au lieu de les remplacer</t>
  </si>
  <si>
    <t>d.3</t>
  </si>
  <si>
    <t>Réaffecter les équipements en interne</t>
  </si>
  <si>
    <t>d.4</t>
  </si>
  <si>
    <t>Séparer les achats d’équipements</t>
  </si>
  <si>
    <t>d.5</t>
  </si>
  <si>
    <t>Opter pour la location fonctionnelle d'équipements</t>
  </si>
  <si>
    <t>d.6</t>
  </si>
  <si>
    <t>Protéger les équipements</t>
  </si>
  <si>
    <t>e.1</t>
  </si>
  <si>
    <t>Privilégier des équipements issus du réemploi ou contenant des matériaux recyclés</t>
  </si>
  <si>
    <t>Achat durable</t>
  </si>
  <si>
    <t>e.2</t>
  </si>
  <si>
    <t>Privilégier les achats durables et réparables</t>
  </si>
  <si>
    <t>e.3</t>
  </si>
  <si>
    <t>Privilégier des équipements éco-labellisés</t>
  </si>
  <si>
    <t>e.4</t>
  </si>
  <si>
    <t>Anticiper le sourcing des fournisseurs d'équipements contenant des matériaux recyclés ou issus du réemploi</t>
  </si>
  <si>
    <t>e.5</t>
  </si>
  <si>
    <t>S'assurer de la traçabilité des produits</t>
  </si>
  <si>
    <t>f.1</t>
  </si>
  <si>
    <t>Optimiser la gestion du parc des équipements</t>
  </si>
  <si>
    <t>Phase d’usage, administration et paramétrages</t>
  </si>
  <si>
    <t>f.2</t>
  </si>
  <si>
    <t>Agir sur les paramétrages par défaut</t>
  </si>
  <si>
    <t>f.3</t>
  </si>
  <si>
    <t>Limiter le flux de données</t>
  </si>
  <si>
    <t>f.4</t>
  </si>
  <si>
    <t>Mettre en place une stratégie de gestion de données</t>
  </si>
  <si>
    <t>f.5</t>
  </si>
  <si>
    <t>Réduire le volume de données stockées</t>
  </si>
  <si>
    <t>f.6</t>
  </si>
  <si>
    <t>Réduire les impacts liés à la messagerie</t>
  </si>
  <si>
    <t>f.7</t>
  </si>
  <si>
    <t>Mettre en place les bonnes pratiques d'impression</t>
  </si>
  <si>
    <t>g.1</t>
  </si>
  <si>
    <t>Évaluer collectivement la pertinence des fonctionnalités à concevoir</t>
  </si>
  <si>
    <t>Services numériques</t>
  </si>
  <si>
    <t>g.2</t>
  </si>
  <si>
    <t>Systématiser une revue de conception en amont et une revue de code orientées sobriété numérique</t>
  </si>
  <si>
    <t>g.3</t>
  </si>
  <si>
    <t>Mettre en place les bonnes pratiques et s’appuyer sur les référentiels</t>
  </si>
  <si>
    <t>g.4</t>
  </si>
  <si>
    <t>Concevoir un service numérique compatible avec des équipements les plus anciens possibles</t>
  </si>
  <si>
    <t>g.5</t>
  </si>
  <si>
    <t>Concevoir un service numérique qui s’adapte à différents types de terminaux d’affichage</t>
  </si>
  <si>
    <t>g.6</t>
  </si>
  <si>
    <t>Concevoir un service numérique compatible avec des faibles débits</t>
  </si>
  <si>
    <t>g.7</t>
  </si>
  <si>
    <t>Concevoir à l’aide de technologies standard plutôt que de technologies propriétaires ou spécifiques à une plateforme</t>
  </si>
  <si>
    <t>g.8</t>
  </si>
  <si>
    <t>Réduire le temps passé par un usager sur un service numérique</t>
  </si>
  <si>
    <t>g.9</t>
  </si>
  <si>
    <t>Accompagner les contributeurs pour alléger les contenus multimédia</t>
  </si>
  <si>
    <t>Direction du numérique</t>
  </si>
  <si>
    <t>g.10</t>
  </si>
  <si>
    <t>Dissocier les mises à jour évolutives et les mises à jour correctives</t>
  </si>
  <si>
    <t>g.11</t>
  </si>
  <si>
    <t>Envisager des solutions non-numériques plus efficientes</t>
  </si>
  <si>
    <t>h.1</t>
  </si>
  <si>
    <t>Intégrer des clauses environnementales lors du choix d’un prestataire d’hébergement</t>
  </si>
  <si>
    <t>Salle serveur et centre de données</t>
  </si>
  <si>
    <t>h.2</t>
  </si>
  <si>
    <t>Utiliser un hébergement signataire du Code de Conduite européen des centres de données</t>
  </si>
  <si>
    <t>h.3</t>
  </si>
  <si>
    <t>Optimiser l’architecture de la salle serveur</t>
  </si>
  <si>
    <t>h.4</t>
  </si>
  <si>
    <t>Regrouper et rationaliser les serveurs</t>
  </si>
  <si>
    <t>h.5</t>
  </si>
  <si>
    <t>Refroidir les serveurs par une solution économe en énergie</t>
  </si>
  <si>
    <t>h.6</t>
  </si>
  <si>
    <t>Définir et mettre en œuvre une stratégie de décommissionnement des services numériques</t>
  </si>
  <si>
    <t>h.7</t>
  </si>
  <si>
    <t>Mettre en place un suivi régulier des indicateurs des centres de données</t>
  </si>
  <si>
    <t>i.1</t>
  </si>
  <si>
    <t>Réemployer en remettant en état</t>
  </si>
  <si>
    <t>Fin d'usage</t>
  </si>
  <si>
    <t>i.2</t>
  </si>
  <si>
    <t>Réemployer en donnant les équipements fonctionnels</t>
  </si>
  <si>
    <t>i.3</t>
  </si>
  <si>
    <t>Réemployer en vendant les équipements fonctionnels</t>
  </si>
  <si>
    <t>i.4</t>
  </si>
  <si>
    <t>Faire appel à un éco-organisme pour la gestion des DEEE</t>
  </si>
  <si>
    <t>i.5</t>
  </si>
  <si>
    <t>Faire appel au producteur organisé en système individuel agréé pour la collecte des DEEE</t>
  </si>
  <si>
    <t>Direction des achats</t>
  </si>
  <si>
    <t>i.6</t>
  </si>
  <si>
    <t>Vérifier le professionnalisme des entreprises de collecte des DEEE</t>
  </si>
  <si>
    <t>i.7</t>
  </si>
  <si>
    <t>Trier et collecter séparément les consommables</t>
  </si>
  <si>
    <t>i.8</t>
  </si>
  <si>
    <t>Tenir un registre des déchets</t>
  </si>
  <si>
    <t>Direction générale</t>
  </si>
  <si>
    <t>Délégué au numérique responsable</t>
  </si>
  <si>
    <t>Direction ressources humaines</t>
  </si>
  <si>
    <t>Certificat de formation ou de connaissances de la personne chargée de la démarche numérique responsable
Présence dans l'organisation d'une personne déléguée ou référente au numérique responsable : oui / non
Place dans l'organigramme de cette personne</t>
  </si>
  <si>
    <t>Direction générale
Délégué au numérique responsable</t>
  </si>
  <si>
    <t>Suivi d’indicateurs de pilotage : oui / non</t>
  </si>
  <si>
    <t>Délégué au numérique responsable
Direction ressources humaines</t>
  </si>
  <si>
    <t>% du budget de la direction du numérique. Préciser l’allocation de ce budget</t>
  </si>
  <si>
    <t>% des données localisées en France</t>
  </si>
  <si>
    <t>% des collaborateurs de l'organisation ayant suivi une formation
une sensibilisation ou un MOOC pour un numérique plus responsable
sensibilisation sur les impacts environnementaux du numérique intégrée au kit de bienvenue des nouveaux arrivants dans l'organisation : oui / non</t>
  </si>
  <si>
    <t>Intégration des compétences « Numérique Responsable » dans le plan de formation : oui/non</t>
  </si>
  <si>
    <t>Direction du numérique
Direction ressources humaines</t>
  </si>
  <si>
    <t>taux de complétion des cartographies applicatives
 processus et données
taux de description des données majeures</t>
  </si>
  <si>
    <t>Nombre d’écrans par utilisateur
% d’agents équipés d’un smartphone professionnel
Nombre d’imprimantes par utilisateur</t>
  </si>
  <si>
    <t>% du parc de postes informatiques mis à jour plutôt que renouvelés
allongement moyen de la durée de vie (en année)</t>
  </si>
  <si>
    <t>Durée de vie moyenne des équipements au sein de l’organisation
Nombre et / ou % de matériels réemployés en interne.</t>
  </si>
  <si>
    <t>Direction du numérique
Direction des achats</t>
  </si>
  <si>
    <t>Nombre de fournisseurs identifiés proposant des produits reconditionnés
% des achats annuels HT des catégories de produits concernés</t>
  </si>
  <si>
    <t>Quelles sont les obligations précisées dans les cahiers de clauses administratives entre l'acheteur et le titulaire du marché ?
Quelles sont les clauses sociales intégrées aux marchés ?
Quels sont les outils de traçabilité et de contrôle mis en place ?</t>
  </si>
  <si>
    <t>Durée de vie moyenne des équipements par type
Durée de vie moyenne des équipements par modèle
Taux de labellisation des équipements</t>
  </si>
  <si>
    <t>% des postes managés (par GPO
 SCCM ou autre)
% des postes éteints effectivement aux heures d’inutilisation</t>
  </si>
  <si>
    <t>Go téléchargés sur Internet de l’organisation par mois ramené au nombre de collaborateurs
Trafic par mois par les serveurs web des applications internes en Go ou To
Taux de vidéos en basse résolution distribuées</t>
  </si>
  <si>
    <t>Direction du numérique
Délégué à la protection des données</t>
  </si>
  <si>
    <t>Direction du numérique
Délégué au numérique responsable</t>
  </si>
  <si>
    <t>Responsable produit
Responsable projet</t>
  </si>
  <si>
    <t>Direction du numérique
Responsable produit</t>
  </si>
  <si>
    <t>Délégué au numérique responsable
Direction du numérique</t>
  </si>
  <si>
    <t>% de rack confinés
% du DC organisé en allées chaudes et allées froides
% des équipements conformes aux exigences ASHRAE</t>
  </si>
  <si>
    <t>% des serveurs virtualisés</t>
  </si>
  <si>
    <t>% des centres de données de l'organisation utilisant d’un refroidissement économe en énergie</t>
  </si>
  <si>
    <t>Présence d'une stratégie de décommissionnement des matériels et services numériques : oui / non</t>
  </si>
  <si>
    <t>Power Usage Effectiveness (PUE)
Water Usage Effectiveness (WUE)\,Carbone Usage Effectiveness (CUE)\
Renewable Energy Factor (REF)\,Coefficient Of Performance (COF)\</t>
  </si>
  <si>
    <t>Direction du numérique
Direction logistique</t>
  </si>
  <si>
    <t>kgCO2eq/k€ HT</t>
  </si>
  <si>
    <t>Ratio monétaire telecommunications</t>
  </si>
  <si>
    <t>Ratio monétaire Produits informatiques, électroniques et optiques</t>
  </si>
  <si>
    <t/>
  </si>
  <si>
    <t>Mis en place dans ma collectivité ?</t>
  </si>
  <si>
    <t xml:space="preserve">Détail </t>
  </si>
  <si>
    <t>Indicateur de réalisation</t>
  </si>
  <si>
    <t>Pilotes</t>
  </si>
  <si>
    <t>Ecran 32" et plus</t>
  </si>
  <si>
    <t>ECODIAG</t>
  </si>
  <si>
    <t>Ecran 24" à 31"</t>
  </si>
  <si>
    <t>Ecrans &lt;23"</t>
  </si>
  <si>
    <t>Ratio monétaire services</t>
  </si>
  <si>
    <t>Datacenters public local</t>
  </si>
  <si>
    <t>Datacenters public national</t>
  </si>
  <si>
    <t>Datacenters entreprises</t>
  </si>
  <si>
    <t>Datacenters colocation</t>
  </si>
  <si>
    <t>Datacenters HPC</t>
  </si>
  <si>
    <t>PUE : 1,93</t>
  </si>
  <si>
    <t>kg CO2eq/m²</t>
  </si>
  <si>
    <t>Data Centers</t>
  </si>
  <si>
    <t>Infrastructure de telecommunications</t>
  </si>
  <si>
    <t>Stations</t>
  </si>
  <si>
    <t>Tour Hertzienne</t>
  </si>
  <si>
    <t>NRO - Sous répartiteur</t>
  </si>
  <si>
    <t>Serveur</t>
  </si>
  <si>
    <t>Impact de la transport d'1Go de donnée via réseau fixe</t>
  </si>
  <si>
    <t>Impact de la transport d'1Go de donnée via réseau mobile</t>
  </si>
  <si>
    <t>ADEME - NegaOctet</t>
  </si>
  <si>
    <t>Machine virtuelle - Petite</t>
  </si>
  <si>
    <t>Machine virtuelle - Moyenne</t>
  </si>
  <si>
    <t>Machine virtuelle - Grande</t>
  </si>
  <si>
    <t>1. Mon parc d'équipement</t>
  </si>
  <si>
    <t>Ecrans</t>
  </si>
  <si>
    <t>Impression</t>
  </si>
  <si>
    <t>Ordinateurs et station de travail</t>
  </si>
  <si>
    <t>Mobilité et téléphonie</t>
  </si>
  <si>
    <t>2. Mon réseau</t>
  </si>
  <si>
    <t>Donnée échangées avec l'exterieur via réseau fixe (volume en Go) sur 1 année</t>
  </si>
  <si>
    <t>Donnée échangées avec l'exterieur via réseau mobile (volume en Go) sur 1 année</t>
  </si>
  <si>
    <r>
      <t xml:space="preserve">Si pas de donnée disponible, prendre la moyenne nationale pour un transfert </t>
    </r>
    <r>
      <rPr>
        <u/>
        <sz val="11"/>
        <color theme="1"/>
        <rFont val="Raleway"/>
        <family val="2"/>
      </rPr>
      <t>par</t>
    </r>
    <r>
      <rPr>
        <sz val="11"/>
        <color theme="1"/>
        <rFont val="Raleway"/>
        <family val="2"/>
      </rPr>
      <t xml:space="preserve"> box (220 Go par mois - </t>
    </r>
    <r>
      <rPr>
        <i/>
        <sz val="11"/>
        <color theme="1"/>
        <rFont val="Raleway"/>
        <family val="2"/>
      </rPr>
      <t>source ARCEP ADEME 2022)</t>
    </r>
    <r>
      <rPr>
        <sz val="11"/>
        <color theme="1"/>
        <rFont val="Raleway"/>
        <family val="2"/>
      </rPr>
      <t xml:space="preserve">
Alors Volume de donnée (annuel) = Nbre de box * 220 * 12</t>
    </r>
  </si>
  <si>
    <t>Si pas de donnée disponible, multiplier le nombre de forfait mobile de la collectivité par un volume moyen de données échangées ou par le max de conso data du forfait (si volume de data limité)
Si pas de donnée disponible, utiliser la moyenne nationale pour la consommation de data : 6Go par mois
Alors Volume de données (annuel) = Nbre de forfaits * 6 * 12</t>
  </si>
  <si>
    <t>3. Mes salles serveurs (gérées en propre)</t>
  </si>
  <si>
    <t>Autre</t>
  </si>
  <si>
    <t>OPTION 1</t>
  </si>
  <si>
    <t>OPTION 2</t>
  </si>
  <si>
    <t>m²</t>
  </si>
  <si>
    <t>Salle serveur de collectivité (saisir le nombre de m² de l'ensemble des salles serveurs)</t>
  </si>
  <si>
    <t>Surface moyenne : entre 50 et 100m² selon ARCEP - ADEME
Données issues de l'ACV Numérique France ARCEP ADEME
Nécessité de compter sa (ses) salle(s) serveur(s) et les éventuels sites de secours/reprise/continuité
Les chiffres prennent en compte la fabrication et l'utilisation y compris construction du local</t>
  </si>
  <si>
    <t>Impact annuel total (kg CO2eq)</t>
  </si>
  <si>
    <t>Approche par m² - Salle serveur (macro)</t>
  </si>
  <si>
    <t>Recenser toutes les bornes wifi déployées dans les bâtiments municipaux (bornes à destination des agents)</t>
  </si>
  <si>
    <t xml:space="preserve">Approche par équipements </t>
  </si>
  <si>
    <t>Le PUE est l'un des indicateurs les plus utilisés dans une démarche numérique responsable
Le PUE représente le rapport entre l'énergie qui arrive dans la salle serveur et celle qui est utilisée par les équipements informatiques.
Plus le PUE est proche de 1 meilleur il est 
Dans son étude, l'ARCEP-ADEME définit à 1,93 le PUE moyen des collectivités</t>
  </si>
  <si>
    <t>Stocker 1Go de données dans le cloud via une connexion fixe pendant 1 an</t>
  </si>
  <si>
    <t>Stockage dans le cloud (par Go)
Accès par connexion filaire</t>
  </si>
  <si>
    <t>Mes applications et services opérés par un hébergeur ou fournisseur SaaS</t>
  </si>
  <si>
    <t>Chiffres à obtenir auprès de l'ensemble des fournisseurs de services SaaS et hébergeurs de la ville ou de l'EPCI
Votre fournisseur n'a pas ces chiffres ? 
C'est le moment d'entamer le dialogue avec vos fournisseurs afin qu'ils vous fournissent ces données annuellement</t>
  </si>
  <si>
    <t>4. Mon hébergement externe</t>
  </si>
  <si>
    <t>5. Mes projets de territoire connecté</t>
  </si>
  <si>
    <t>IoT - Thermostat connecté</t>
  </si>
  <si>
    <t>IoT - Capteur d'industrie</t>
  </si>
  <si>
    <t>Impact de l'utilisation moyenne d'un thermostat connecté sur un an, incluant la fabrication, le transport, l'utilisation et la fin de vie</t>
  </si>
  <si>
    <t>Impact de l'utilisation moyenne d'un capteur d'industrie connecté sur un an, incluant la fabrication, le transport, l'utilisation et la fin de vie</t>
  </si>
  <si>
    <t>kg CO2 eq</t>
  </si>
  <si>
    <t>kg CO2eq/km</t>
  </si>
  <si>
    <t>ADEME - Bilan GES</t>
  </si>
  <si>
    <t>ADEME - Convertisseur CO2</t>
  </si>
  <si>
    <t>Voiture - E85</t>
  </si>
  <si>
    <t>Voiture - Essence</t>
  </si>
  <si>
    <t>Voiture - Gazole</t>
  </si>
  <si>
    <t>Intercités</t>
  </si>
  <si>
    <t>TER</t>
  </si>
  <si>
    <t>Voiture - Hybride</t>
  </si>
  <si>
    <t>Voiture - Electrique</t>
  </si>
  <si>
    <t>Moto</t>
  </si>
  <si>
    <t>Autobus</t>
  </si>
  <si>
    <t>Métro</t>
  </si>
  <si>
    <t>Avion</t>
  </si>
  <si>
    <t>Vélo électrique ou trottinette électrique</t>
  </si>
  <si>
    <t>Attention les montants sont en k€ !!
L'incertitude sur les ratio monétaires est extrêmement forte
Données à prendre avec des pincettes</t>
  </si>
  <si>
    <t>4. Les autres administrations sur mon territoire</t>
  </si>
  <si>
    <t>IoT - Caméra de vidéo surveillance</t>
  </si>
  <si>
    <t>ADEME ARCEP</t>
  </si>
  <si>
    <t>kg CO2eq/an</t>
  </si>
  <si>
    <t>Vidéo surveillance - middleware</t>
  </si>
  <si>
    <t>Vidéo surveillance - réseau dédié</t>
  </si>
  <si>
    <t>Foyer moyen INSEE (2,19 en 2019)</t>
  </si>
  <si>
    <t>Nbre entreprises sur le territoire</t>
  </si>
  <si>
    <t>Nbre associations sur mon territoire</t>
  </si>
  <si>
    <t>1. Les citoyens et leurs impacts numériques</t>
  </si>
  <si>
    <t>2. Les entreprises et leurs impacts numériques</t>
  </si>
  <si>
    <t>3. Les associations de mon territoire et leurs impacts numériques</t>
  </si>
  <si>
    <r>
      <t xml:space="preserve">5. </t>
    </r>
    <r>
      <rPr>
        <b/>
        <i/>
        <sz val="11"/>
        <color theme="1"/>
        <rFont val="Raleway"/>
        <family val="2"/>
      </rPr>
      <t>Focus</t>
    </r>
    <r>
      <rPr>
        <b/>
        <sz val="11"/>
        <color theme="1"/>
        <rFont val="Raleway"/>
        <family val="2"/>
      </rPr>
      <t xml:space="preserve"> : Les infrastructures numériques sur mon territoire et acteurs du numérique</t>
    </r>
  </si>
  <si>
    <t>Impact numérique des associations de votre territoire</t>
  </si>
  <si>
    <t>%age total (Rubriques A + B)</t>
  </si>
  <si>
    <t>N'hésitez pas à aller à la rencontre des associations de votre territoire
Si elles n'ont pas réalisé de bilan Carbone ou BGES, vous pouvez en réaliser une estimation en utilisant la partie A que vous appliquez aux associations
Sensibiliser le tissu associatif aux enjeux environnementaux du numérique est un geste important !</t>
  </si>
  <si>
    <t>Il s'agit de données moyennes de l'étude ARCEP ADEME
Ces données ont été calculées sur des modèles types et donc sont potentiellement éloignés de la réalité.
Vous pouvez les utiliser en première approche mais nous vous invitons à entamer le dialogue avec le tissu économique local sur cette thématique afin qu'ils soient ultérieurement en mesure de vous fournir des données calculées dans leur contexte</t>
  </si>
  <si>
    <t>Focus sur les entreprises de Services Numériques (ESN)
Il peut s'agir d'acteurs techniques (hébergeurs, mainteneurs, etc.) mais aussi d'agences digitales (web, marketing, etc.) 
De par leur métier et leur surface d'exposition, ces entreprises doivent faire l'objet d'une attention particulière</t>
  </si>
  <si>
    <t>Aucun calcul sur cette ligne, vous pouvez renseigner les données récoltées lors de vos échanges !</t>
  </si>
  <si>
    <t>Administrations d'Etat</t>
  </si>
  <si>
    <t>Hopitaux</t>
  </si>
  <si>
    <t>Représentation du département ou de la région</t>
  </si>
  <si>
    <t>Autres</t>
  </si>
  <si>
    <t>Chauffage</t>
  </si>
  <si>
    <t>kg CO2eq/m².an</t>
  </si>
  <si>
    <t>OID
https://www.taloen.fr/indicateurs-energie-batiment</t>
  </si>
  <si>
    <t>Nbre agents DSI ou DSN</t>
  </si>
  <si>
    <t>Nbre agents collectivité</t>
  </si>
  <si>
    <t xml:space="preserve">Les chiffres sont issues de bases de données publiques ou de formules publiques mais n'ont pas valeur d'absolu. Les marges d'erreur sont très fortes. </t>
  </si>
  <si>
    <t>Nous vous invitons à retenir les ordres de grandeur et non la valeur absolu</t>
  </si>
  <si>
    <r>
      <t xml:space="preserve">Estimation quantitative indicative et très macro
</t>
    </r>
    <r>
      <rPr>
        <b/>
        <i/>
        <sz val="10"/>
        <color theme="0"/>
        <rFont val="Raleway"/>
        <family val="2"/>
      </rPr>
      <t>Si vous avez des chiffres plus précis appuyez vous sur ceux-ci !</t>
    </r>
  </si>
  <si>
    <t>Gaz Naturel</t>
  </si>
  <si>
    <t>kg CO2eq/kWhef</t>
  </si>
  <si>
    <t>Fioul Domestique</t>
  </si>
  <si>
    <t>Electricité d'origine renouvelable</t>
  </si>
  <si>
    <t>https://www.icade.fr/finance/financement/financement-durable/documents-green-bond/guide-methodologique-d-evaluation-des-emissions-evitees-de-gaz-a-effet-de-serre</t>
  </si>
  <si>
    <t>Option 1</t>
  </si>
  <si>
    <t>Option 2</t>
  </si>
  <si>
    <t>Option retenue =&gt;</t>
  </si>
  <si>
    <t>Nbre habitants</t>
  </si>
  <si>
    <t>kg CO2eq / agent collectivité</t>
  </si>
  <si>
    <t xml:space="preserve">Calcul automatique qui peut être forcé==&gt;  </t>
  </si>
  <si>
    <t>Ratio indicatif</t>
  </si>
  <si>
    <t>kg CO2eq / habitant</t>
  </si>
  <si>
    <t>kg CO2eq / entreprise</t>
  </si>
  <si>
    <t>Durée de vie moyenne (années)</t>
  </si>
  <si>
    <t xml:space="preserve">% à modifier =&gt; </t>
  </si>
  <si>
    <t>kg CO2eq / an</t>
  </si>
  <si>
    <t>kg CO2eq/km.passager</t>
  </si>
  <si>
    <t>Impact de l'utilisation moyenne d'un serveur sur un an, incluant la fabrication, le transport et la fin de vie</t>
  </si>
  <si>
    <t>Server; use mix; mix of rack and blade, 1U, average configuration: 2,5 CPU, 36 cores, 22,5 RAM 43,3 GB each, 7,2 HDD 6,7 TB each, 11,8 SSD 0,71 TB each, 5 years lifespan; RAS</t>
  </si>
  <si>
    <t>Impact de l'utilisation moyenne d'une petite machine virtuelle sur un an, incluant la fabrication, le transport et la fin de vie</t>
  </si>
  <si>
    <t>Virtual machine; use mix; average configuration: 1 vCPU, 4 GB dedicated RAM, 5 years lifespan; RAS</t>
  </si>
  <si>
    <t>Impact de l'utilisation moyenne d'une machine virtuelle moyenne sur un an, incluant la fabrication, le transport et la fin de vie</t>
  </si>
  <si>
    <t>Virtual machine; use mix; average configuration: 8 vCPU, 32 GB dedicated RAM, 5 years lifespan; RAS</t>
  </si>
  <si>
    <t>Impact de l'utilisation moyenne d'une grande machine virtuelle sur un an, incluant la fabrication, le transport et la fin de vie</t>
  </si>
  <si>
    <t>Virtual machine; use mix; average configuration: 48 vCPU, 192 GB dedicated RAM, 5 years lifespan; RAS</t>
  </si>
  <si>
    <t>Fixed-line network; at consumer; xDSL, FFTx average mix; FR</t>
  </si>
  <si>
    <t>Mobile network; at consumer; 2G, 3G, 4G, 5G average mix ; FR</t>
  </si>
  <si>
    <t xml:space="preserve">Stockage dans le cloud ; 1 Go de données, pendant 1 an, via une connexion fixe, équipement de l'utilisateur final non inclus ; FR	</t>
  </si>
  <si>
    <t>Une revue critique a été réalisée par des experts du numérique responsable.</t>
  </si>
  <si>
    <t>Cet outil est pensé comme une aide à la compréhension des différents enjeux sur votre territoire.</t>
  </si>
  <si>
    <t>Il ne se substitue pas à un bilan plus détaillé ni à un bilan GES réglementaire.</t>
  </si>
  <si>
    <t>Il conviendra d'affiner cette vision avec une étude plus détaillée et si possible multi-critères dans un second temps.</t>
  </si>
  <si>
    <t>Les collectivités et EPCI sont invités à évaluer quantitativement (quand disponible) et qualitativement (quand disponible) leurs impacts.</t>
  </si>
  <si>
    <t>Pour les évaluations quantitatives :</t>
  </si>
  <si>
    <t>• Seul l'indicateur GES (Emissions de Gaz à Effet de Serre) est présenté ;</t>
  </si>
  <si>
    <t>• Les émissions liées à la phase de fabrication et d'utilisation sont prises en compte ;</t>
  </si>
  <si>
    <t>• L'impact de la fabrication est amorti sur les N années d'utilisation réelle des outils (et non sur les durées comptables) ;</t>
  </si>
  <si>
    <t>• Des indications sont données pour que vous puissiez vous positionner.</t>
  </si>
  <si>
    <t>Cet outil permet de vous présenter un périmètre d'analyse et des premiers éléments méthodologiques.
Il ne constitue pas une évaluation opposable.</t>
  </si>
  <si>
    <t>Fonction de la personne ayant apportée la donnée</t>
  </si>
  <si>
    <t>Fonction / Ressources</t>
  </si>
  <si>
    <t>6. Mes prestations de service et maintenance</t>
  </si>
  <si>
    <t>Les données sont issues de la base NegaOctet
- Petite VM : 1 vCPU, 4 GB dedicated RAM, 5 years lifespan; RAS
- Moyenne VM : 8 vCPU, 32 GB dedicated RAM, 5 years lifespan; RAS
- Grande VM : 48 vCPU, 192 GB dedicated RAM, 5 years lifespan; RAS</t>
  </si>
  <si>
    <t>Autre projet 1</t>
  </si>
  <si>
    <t>Autre projet 2</t>
  </si>
  <si>
    <t>Autre projet 3</t>
  </si>
  <si>
    <t>Autre projet 4</t>
  </si>
  <si>
    <t>%age du total</t>
  </si>
  <si>
    <t>Montant annuel (€ HT)</t>
  </si>
  <si>
    <t>Unité</t>
  </si>
  <si>
    <t>Electricité France</t>
  </si>
  <si>
    <t>Dépenses liées aux études et développement de services numériques</t>
  </si>
  <si>
    <t>Dépenses liées aux contrats de maintenance et aux Tierces Maintenances Applicatives (TMA) ou Tierce Recette Applicaive (TRA)</t>
  </si>
  <si>
    <t>Dépenses d'AMO</t>
  </si>
  <si>
    <t>Dépenses DPO externalisé</t>
  </si>
  <si>
    <t xml:space="preserve">Autre </t>
  </si>
  <si>
    <t>Nbre de foyers</t>
  </si>
  <si>
    <t>A. Réseau interne</t>
  </si>
  <si>
    <t>B. Réseau externe sollicité</t>
  </si>
  <si>
    <t>Machines dans le Data Center</t>
  </si>
  <si>
    <t>Cases pour rajouter des éléments si vous le souhaitez</t>
  </si>
  <si>
    <t>Pas de donnée fournie dans le tableau
Rapprochez vous de vos fournisseurs ;-)</t>
  </si>
  <si>
    <t>Pas de données fournies
Nous vous invitons à évaluer l'impact de vos projets</t>
  </si>
  <si>
    <t>kg CO2eq / association</t>
  </si>
  <si>
    <t>kg CO2eq / administration</t>
  </si>
  <si>
    <t>Indiquer le nombre ==&gt;</t>
  </si>
  <si>
    <t>Surface (m²)</t>
  </si>
  <si>
    <t xml:space="preserve">Indiquer la surface totale ==&gt; </t>
  </si>
  <si>
    <t>Outil d'auto évaluation de l'impact environnemental du numérique
Niveau organisation</t>
  </si>
  <si>
    <t xml:space="preserve">Outil d'auto évaluation
Cartographie des impacts du territoire </t>
  </si>
  <si>
    <t>Nbre agents avec poste de travail</t>
  </si>
  <si>
    <t>Listes Déroulantes</t>
  </si>
  <si>
    <t>kg CO2eq / agent équipé</t>
  </si>
  <si>
    <t>kg CO2eq / agent de la DSI</t>
  </si>
  <si>
    <t>Valeur KPI</t>
  </si>
  <si>
    <t>KPI choisi (parmi les 3 proposés)</t>
  </si>
  <si>
    <t>Tableau des équivalences</t>
  </si>
  <si>
    <t>Km parcourus en voiture</t>
  </si>
  <si>
    <t>Maisons chauffées au gaz (1 an)</t>
  </si>
  <si>
    <t>Maison de 113m²</t>
  </si>
  <si>
    <t>Nombre de repas végétariens</t>
  </si>
  <si>
    <t>Dépenses liées aux achats de licences logiciel</t>
  </si>
  <si>
    <t>Dans le cadre de la loi REEN, l'INR et Les Interconnectés avec le concours de La Banque des Territoires se mobilisent pour proposer aux institutions publiques</t>
  </si>
  <si>
    <t>répondant aux obligations de la loi REEN un outil leur permettant d'effectuer une évaluation simple, rapide et immédiate de leur empreinte numérique.</t>
  </si>
  <si>
    <r>
      <t xml:space="preserve">Les données sont issues de bases de données ouvertes et accessibles (ADEME, Boavizta, Ecodiag) - </t>
    </r>
    <r>
      <rPr>
        <i/>
        <sz val="11"/>
        <color theme="1"/>
        <rFont val="Raleway"/>
        <family val="2"/>
      </rPr>
      <t>liens dans onglet ADMIN</t>
    </r>
  </si>
  <si>
    <t>• La période retenue pour l'auto évaluation est de 1 an. Toutes les émissions sont annualisées ;</t>
  </si>
  <si>
    <t>• Des ratio monétaires (lien k€ &lt;-&gt; kg CO2eq) sont parfois utilisées mais ne doivent pas être considérés comme fiables.</t>
  </si>
  <si>
    <t>Pour les évaluations qualitatives :</t>
  </si>
  <si>
    <t>Quantité</t>
  </si>
  <si>
    <t>kg CO2eq</t>
  </si>
  <si>
    <t>kg CO2eq/Go</t>
  </si>
  <si>
    <t>ADEME
https://bilans-ges.ademe.fr/fr/accueil/documentation-gene/index/page/Ratio-monetaires</t>
  </si>
  <si>
    <t>Jeans</t>
  </si>
  <si>
    <t>Litres de café</t>
  </si>
  <si>
    <t>Jean d'une durée de 3 ans</t>
  </si>
  <si>
    <t>Titre de la bonne pratique</t>
  </si>
  <si>
    <t>Ecoles</t>
  </si>
  <si>
    <r>
      <t xml:space="preserve">Routeurs et switchs (indiquer le </t>
    </r>
    <r>
      <rPr>
        <b/>
        <i/>
        <sz val="11"/>
        <color theme="1"/>
        <rFont val="Raleway"/>
        <family val="2"/>
      </rPr>
      <t>poids</t>
    </r>
    <r>
      <rPr>
        <i/>
        <sz val="11"/>
        <color theme="1"/>
        <rFont val="Raleway"/>
        <family val="2"/>
      </rPr>
      <t xml:space="preserve"> dans volume)</t>
    </r>
  </si>
  <si>
    <t>ADEME 2012</t>
  </si>
  <si>
    <t>kg CO2eq/kg</t>
  </si>
  <si>
    <t>Phase utilisation et fabrication
Durée moyenne de 7 ans</t>
  </si>
  <si>
    <t>Empreinte moyenne d'un collaborateur européen</t>
  </si>
  <si>
    <t>kg CO2eq/employé et par an</t>
  </si>
  <si>
    <t>WeNR Light</t>
  </si>
  <si>
    <t>WeNR 2021</t>
  </si>
  <si>
    <t xml:space="preserve">Empreinte moyenne d'un collaborateur </t>
  </si>
  <si>
    <t>Benchmark GreenIT.fr 2022</t>
  </si>
  <si>
    <t xml:space="preserve">Par nombre de salariés </t>
  </si>
  <si>
    <t>Echange avec les organisation de votre territoire</t>
  </si>
  <si>
    <t xml:space="preserve">Par nombre de permanents </t>
  </si>
  <si>
    <t>On prend ici la valeur issu du rapport WeNR 2021
Le barometre GreenIT donne une valeur plus haute mais dans l'édition 2022 il est précisé que l'empreinte des collectivités est généralement plus faible. 
C'est pourquoi la valeur du WeNR est retenue</t>
  </si>
  <si>
    <t>On prend ici la valeur issu du rapport WeNR 2021</t>
  </si>
  <si>
    <t xml:space="preserve">Par nombre d'agents </t>
  </si>
  <si>
    <t>Total agents sur le territoire</t>
  </si>
  <si>
    <t>Total permanents sur le territoire</t>
  </si>
  <si>
    <t>Box</t>
  </si>
  <si>
    <t>Impact de l'utilisation moyenne d'une box sur un an, incluant la fabrication, le transport, l'utilisation et la fin de vie</t>
  </si>
  <si>
    <t>Modem; use mix, personal and professional use; xDSL, FTTx, 5 years lifespan; RAS</t>
  </si>
  <si>
    <t>kgCO2eq/an</t>
  </si>
  <si>
    <t>Par nombre d'habitants</t>
  </si>
  <si>
    <t>Français moyen</t>
  </si>
  <si>
    <t>Nombre d'habitants sur le territoire</t>
  </si>
  <si>
    <t>Nbre administrations sur mon territoire</t>
  </si>
  <si>
    <t>Guide des bonnes pratiques de la Mission Numérique Ecoresponsable (DINUM)</t>
  </si>
  <si>
    <t>Accès à la publication sur le site de la MiNumEco</t>
  </si>
  <si>
    <t>Accès au référentiel sur le site du label</t>
  </si>
  <si>
    <t>Stations d'accueil</t>
  </si>
  <si>
    <t>Par type de foyers (classification étude ADEME - ARCEP)</t>
  </si>
  <si>
    <t>TPE</t>
  </si>
  <si>
    <t>PME</t>
  </si>
  <si>
    <t>ETI</t>
  </si>
  <si>
    <t>Grande Entreprise</t>
  </si>
  <si>
    <t>Libre</t>
  </si>
  <si>
    <t>WeNR</t>
  </si>
  <si>
    <t>EQUIPEMENTS</t>
  </si>
  <si>
    <t>RESEAU</t>
  </si>
  <si>
    <t>PROJETS SMART</t>
  </si>
  <si>
    <t>DATA CENTERS - CLOUD - SALLES SERVEUR</t>
  </si>
  <si>
    <t>PRESTATIONS</t>
  </si>
  <si>
    <t>FOYERS - INDIVIDUS</t>
  </si>
  <si>
    <t>ENTREPRISES</t>
  </si>
  <si>
    <t>Internsité Carbone WAN</t>
  </si>
  <si>
    <t>Internsité Carbone FAN</t>
  </si>
  <si>
    <t>Internsité Carbone RAN</t>
  </si>
  <si>
    <t>kWh/GB</t>
  </si>
  <si>
    <t>V. Coromoa Investing Inconsistencies among Energy and Energy intensities estimates of the internet</t>
  </si>
  <si>
    <t>ECODIAG
+ Autres impacts NO pour televiseur 36"</t>
  </si>
  <si>
    <t>ADEME 2019
MODELISATION ET EVALUATION ENVIRONNMENTALE DE PRODUITS DE CONSOMMATION ET BIENS D’ÉQUIPEMENT</t>
  </si>
  <si>
    <t>Responsable de projet et contributeur principal : Benjamin Lang (Cabinet Aelan)
Contributrices et Contributeurs : Céline Colucci, Rémy Marrone, Sophie Provost, Guillaume Gallon, Guillaume Bourgeois, Vincent Courboulay, Basile Fighiera, Jérôme Valais</t>
  </si>
  <si>
    <t>u</t>
  </si>
  <si>
    <t>Min</t>
  </si>
  <si>
    <t>Max</t>
  </si>
  <si>
    <t>kg CO2eq / an et par agent</t>
  </si>
  <si>
    <t>COMPARAISON A LA MOYENNE</t>
  </si>
  <si>
    <t>Segment</t>
  </si>
  <si>
    <r>
      <t xml:space="preserve">Routeurs et switchs (indiquer le </t>
    </r>
    <r>
      <rPr>
        <b/>
        <sz val="11"/>
        <color theme="1"/>
        <rFont val="Raleway"/>
        <family val="2"/>
      </rPr>
      <t>poids</t>
    </r>
    <r>
      <rPr>
        <sz val="11"/>
        <color theme="1"/>
        <rFont val="Raleway"/>
        <family val="2"/>
      </rPr>
      <t xml:space="preserve"> dans volume)</t>
    </r>
  </si>
  <si>
    <t>Calcul par défaut si données non connues</t>
  </si>
  <si>
    <r>
      <t xml:space="preserve">PUE
</t>
    </r>
    <r>
      <rPr>
        <b/>
        <sz val="9"/>
        <color theme="0"/>
        <rFont val="Raleway"/>
        <family val="2"/>
      </rPr>
      <t>(Power Usage Effectiveness)</t>
    </r>
  </si>
  <si>
    <t>Nbre</t>
  </si>
  <si>
    <t>Issu des données du WeNR</t>
  </si>
  <si>
    <t>Nombre de salariés sur le territoire</t>
  </si>
  <si>
    <t>Nombre de structures sur le territoire</t>
  </si>
  <si>
    <t>Total salariés (privé) sur le territoire</t>
  </si>
  <si>
    <t>OPTION 1.1</t>
  </si>
  <si>
    <t>OPTION 1.2</t>
  </si>
  <si>
    <t>Par secteur d'entreprise (classification étude ADEME - ARCEP ou WeNR)</t>
  </si>
  <si>
    <t>Par type d'entreprise ET par nombre d'employés (WeNR)</t>
  </si>
  <si>
    <t>OPTION 1.3</t>
  </si>
  <si>
    <t>Saisie libre</t>
  </si>
  <si>
    <t>Les cases vous sont réservées
Il n'y a pas de données associées et nous vous invitons à challenger vos entreprises locales</t>
  </si>
  <si>
    <t>Nombre de permanents d'association sur le territoire</t>
  </si>
  <si>
    <t>Les cases vous sont réservées
Il n'y a pas de données associées et nous vous invitons à challenger vos administrations locales</t>
  </si>
  <si>
    <t>Les cases  vous sont réservées
Il n'y a pas de données associées et nous vous invitons à challenger vos associations locales</t>
  </si>
  <si>
    <t>Nombre agents</t>
  </si>
  <si>
    <t>Référentiel Label Numérique Responsable Collectivités Territoriales (LNR)</t>
  </si>
  <si>
    <t>Autre équipement</t>
  </si>
  <si>
    <t>Outil d'auto évaluation de l'impact environnemental du numérique
Niveau organisation - Synthèse (reprise des informations précédentes)</t>
  </si>
  <si>
    <t>Onglet qui ne peut être renseigné
Reprise des informations précédemment renseignées</t>
  </si>
  <si>
    <t>Negaoctet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</si>
</sst>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4" x14ac:knownFonts="1">
    <font>
      <sz val="11"/>
      <color theme="1"/>
      <name val="Raleway"/>
      <family val="2"/>
    </font>
    <font>
      <b/>
      <sz val="11"/>
      <color theme="0"/>
      <name val="Raleway"/>
      <family val="2"/>
    </font>
    <font>
      <b/>
      <sz val="11"/>
      <color theme="1"/>
      <name val="Raleway"/>
      <family val="2"/>
    </font>
    <font>
      <i/>
      <sz val="11"/>
      <color theme="1"/>
      <name val="Raleway"/>
      <family val="2"/>
    </font>
    <font>
      <b/>
      <i/>
      <sz val="11"/>
      <color theme="1"/>
      <name val="Raleway"/>
      <family val="2"/>
    </font>
    <font>
      <sz val="11"/>
      <color theme="1"/>
      <name val="Raleway"/>
      <family val="2"/>
    </font>
    <font>
      <i/>
      <sz val="9"/>
      <color theme="1"/>
      <name val="Raleway"/>
      <family val="2"/>
    </font>
    <font>
      <sz val="11"/>
      <color theme="0"/>
      <name val="Raleway"/>
      <family val="2"/>
    </font>
    <font>
      <b/>
      <sz val="14"/>
      <color theme="1"/>
      <name val="Raleway"/>
      <family val="2"/>
    </font>
    <font>
      <b/>
      <sz val="16"/>
      <color theme="1"/>
      <name val="Raleway"/>
      <family val="2"/>
    </font>
    <font>
      <b/>
      <sz val="11"/>
      <color theme="1" tint="0.249977111117893"/>
      <name val="Raleway"/>
      <family val="2"/>
    </font>
    <font>
      <sz val="11"/>
      <color theme="1" tint="0.249977111117893"/>
      <name val="Raleway"/>
      <family val="2"/>
    </font>
    <font>
      <sz val="11"/>
      <name val="Raleway"/>
      <family val="2"/>
    </font>
    <font>
      <b/>
      <sz val="11"/>
      <name val="Raleway"/>
      <family val="2"/>
    </font>
    <font>
      <sz val="9"/>
      <color rgb="FF000000"/>
      <name val="Arial"/>
      <family val="2"/>
    </font>
    <font>
      <sz val="11"/>
      <name val="Calibri"/>
      <family val="2"/>
      <charset val="1"/>
    </font>
    <font>
      <u/>
      <sz val="11"/>
      <color theme="1"/>
      <name val="Raleway"/>
      <family val="2"/>
    </font>
    <font>
      <b/>
      <i/>
      <sz val="10"/>
      <color theme="1"/>
      <name val="Raleway"/>
      <family val="2"/>
    </font>
    <font>
      <sz val="11"/>
      <name val="Calibri"/>
      <family val="2"/>
    </font>
    <font>
      <sz val="8"/>
      <name val="Raleway"/>
      <family val="2"/>
    </font>
    <font>
      <b/>
      <sz val="10"/>
      <color theme="0"/>
      <name val="Raleway"/>
      <family val="2"/>
    </font>
    <font>
      <b/>
      <i/>
      <sz val="10"/>
      <color theme="0"/>
      <name val="Raleway"/>
      <family val="2"/>
    </font>
    <font>
      <b/>
      <sz val="9"/>
      <color theme="1"/>
      <name val="Raleway"/>
      <family val="2"/>
    </font>
    <font>
      <b/>
      <sz val="10"/>
      <color theme="1"/>
      <name val="Raleway"/>
      <family val="2"/>
    </font>
    <font>
      <b/>
      <sz val="9"/>
      <color theme="0"/>
      <name val="Raleway"/>
      <family val="2"/>
    </font>
    <font>
      <b/>
      <sz val="11"/>
      <color theme="9" tint="-0.499984740745262"/>
      <name val="Raleway"/>
      <family val="2"/>
    </font>
    <font>
      <sz val="11"/>
      <color theme="9" tint="-0.499984740745262"/>
      <name val="Raleway"/>
      <family val="2"/>
    </font>
    <font>
      <b/>
      <sz val="11"/>
      <color theme="6" tint="-0.499984740745262"/>
      <name val="Raleway"/>
      <family val="2"/>
    </font>
    <font>
      <sz val="11"/>
      <color theme="5" tint="-0.499984740745262"/>
      <name val="Raleway"/>
      <family val="2"/>
    </font>
    <font>
      <b/>
      <sz val="11"/>
      <color theme="8" tint="-0.499984740745262"/>
      <name val="Raleway"/>
      <family val="2"/>
    </font>
    <font>
      <b/>
      <sz val="11"/>
      <color theme="3" tint="-0.499984740745262"/>
      <name val="Raleway"/>
      <family val="2"/>
    </font>
    <font>
      <i/>
      <sz val="10"/>
      <color theme="1"/>
      <name val="Raleway"/>
      <family val="2"/>
    </font>
    <font>
      <b/>
      <sz val="11"/>
      <color theme="5" tint="-0.499984740745262"/>
      <name val="Raleway"/>
      <family val="2"/>
    </font>
    <font>
      <u/>
      <sz val="11"/>
      <color theme="10"/>
      <name val="Raleway"/>
      <family val="2"/>
    </font>
    <font>
      <b/>
      <i/>
      <u/>
      <sz val="11"/>
      <color theme="0"/>
      <name val="Raleway"/>
      <family val="2"/>
    </font>
    <font>
      <i/>
      <u/>
      <sz val="11"/>
      <color theme="10"/>
      <name val="Raleway"/>
      <family val="2"/>
    </font>
    <font>
      <i/>
      <sz val="11"/>
      <color rgb="FFFF0000"/>
      <name val="Raleway"/>
      <family val="2"/>
    </font>
    <font>
      <b/>
      <sz val="11"/>
      <color theme="7" tint="-0.499984740745262"/>
      <name val="Raleway"/>
      <family val="2"/>
    </font>
    <font>
      <sz val="11"/>
      <color theme="0"/>
      <name val="Wingdings 3"/>
      <family val="1"/>
      <charset val="2"/>
    </font>
    <font>
      <sz val="11"/>
      <color theme="1" tint="0.34998626667073579"/>
      <name val="Raleway"/>
      <family val="2"/>
    </font>
    <font>
      <i/>
      <sz val="11"/>
      <color theme="1" tint="0.34998626667073579"/>
      <name val="Raleway"/>
      <family val="2"/>
    </font>
    <font>
      <sz val="10"/>
      <color theme="1"/>
      <name val="Raleway"/>
      <family val="2"/>
    </font>
    <font>
      <sz val="9"/>
      <color theme="1" tint="0.249977111117893"/>
      <name val="Raleway"/>
      <family val="2"/>
    </font>
    <font>
      <b/>
      <sz val="11"/>
      <color theme="1" tint="0.34998626667073579"/>
      <name val="Raleway"/>
      <family val="2"/>
    </font>
  </fonts>
  <fills count="56">
    <fill>
      <patternFill patternType="none"/>
    </fill>
    <fill>
      <patternFill patternType="gray125"/>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1"/>
        <bgColor indexed="64"/>
      </patternFill>
    </fill>
    <fill>
      <patternFill patternType="solid">
        <fgColor theme="6" tint="0.79998168889431442"/>
        <bgColor indexed="64"/>
      </patternFill>
    </fill>
    <fill>
      <patternFill patternType="solid">
        <fgColor theme="5" tint="-0.499984740745262"/>
        <bgColor indexed="64"/>
      </patternFill>
    </fill>
    <fill>
      <patternFill patternType="solid">
        <fgColor theme="7" tint="0.79998168889431442"/>
        <bgColor indexed="64"/>
      </patternFill>
    </fill>
    <fill>
      <patternFill patternType="solid">
        <fgColor theme="7"/>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bgColor indexed="64"/>
      </patternFill>
    </fill>
    <fill>
      <patternFill patternType="solid">
        <fgColor theme="0" tint="-4.9989318521683403E-2"/>
        <bgColor indexed="64"/>
      </patternFill>
    </fill>
    <fill>
      <patternFill patternType="solid">
        <fgColor theme="5" tint="-0.249977111117893"/>
        <bgColor indexed="64"/>
      </patternFill>
    </fill>
    <fill>
      <patternFill patternType="solid">
        <fgColor rgb="FF7030A0"/>
        <bgColor indexed="64"/>
      </patternFill>
    </fill>
    <fill>
      <patternFill patternType="solid">
        <fgColor rgb="FFA162D0"/>
        <bgColor indexed="64"/>
      </patternFill>
    </fill>
    <fill>
      <patternFill patternType="solid">
        <fgColor theme="9"/>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8"/>
        <bgColor indexed="64"/>
      </patternFill>
    </fill>
    <fill>
      <patternFill patternType="solid">
        <fgColor theme="8" tint="0.39997558519241921"/>
        <bgColor indexed="64"/>
      </patternFill>
    </fill>
    <fill>
      <patternFill patternType="solid">
        <fgColor theme="7" tint="-0.249977111117893"/>
        <bgColor indexed="64"/>
      </patternFill>
    </fill>
    <fill>
      <patternFill patternType="solid">
        <fgColor theme="5"/>
        <bgColor indexed="64"/>
      </patternFill>
    </fill>
    <fill>
      <patternFill patternType="solid">
        <fgColor theme="9" tint="0.59999389629810485"/>
        <bgColor indexed="64"/>
      </patternFill>
    </fill>
    <fill>
      <patternFill patternType="solid">
        <fgColor rgb="FFFF0000"/>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rgb="FF002060"/>
        <bgColor indexed="64"/>
      </patternFill>
    </fill>
    <fill>
      <patternFill patternType="solid">
        <fgColor rgb="FFFFFF00"/>
        <bgColor indexed="64"/>
      </patternFill>
    </fill>
    <fill>
      <patternFill patternType="solid">
        <fgColor theme="6" tint="-0.499984740745262"/>
        <bgColor indexed="64"/>
      </patternFill>
    </fill>
    <fill>
      <patternFill patternType="solid">
        <fgColor theme="9" tint="-0.499984740745262"/>
        <bgColor indexed="64"/>
      </patternFill>
    </fill>
    <fill>
      <patternFill patternType="solid">
        <fgColor rgb="FFFFE7E7"/>
        <bgColor indexed="64"/>
      </patternFill>
    </fill>
    <fill>
      <patternFill patternType="solid">
        <fgColor rgb="FFFF5050"/>
        <bgColor indexed="64"/>
      </patternFill>
    </fill>
    <fill>
      <patternFill patternType="solid">
        <fgColor rgb="FFFF7C80"/>
        <bgColor indexed="64"/>
      </patternFill>
    </fill>
    <fill>
      <patternFill patternType="solid">
        <fgColor rgb="FFFF9999"/>
        <bgColor indexed="64"/>
      </patternFill>
    </fill>
    <fill>
      <patternFill patternType="solid">
        <fgColor rgb="FFFFCCCC"/>
        <bgColor indexed="64"/>
      </patternFill>
    </fill>
    <fill>
      <patternFill patternType="solid">
        <fgColor rgb="FFFFEBEB"/>
        <bgColor indexed="64"/>
      </patternFill>
    </fill>
    <fill>
      <patternFill patternType="solid">
        <fgColor rgb="FFFFC000"/>
        <bgColor indexed="64"/>
      </patternFill>
    </fill>
    <fill>
      <patternFill patternType="solid">
        <fgColor theme="1" tint="0.34998626667073579"/>
        <bgColor indexed="64"/>
      </patternFill>
    </fill>
    <fill>
      <patternFill patternType="solid">
        <fgColor theme="4" tint="-0.499984740745262"/>
        <bgColor indexed="64"/>
      </patternFill>
    </fill>
    <fill>
      <patternFill patternType="solid">
        <fgColor theme="6" tint="-0.249977111117893"/>
        <bgColor indexed="64"/>
      </patternFill>
    </fill>
    <fill>
      <patternFill patternType="solid">
        <fgColor theme="7" tint="-0.499984740745262"/>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1" tint="0.249977111117893"/>
        <bgColor indexed="64"/>
      </patternFill>
    </fill>
    <fill>
      <patternFill patternType="solid">
        <fgColor rgb="FF934BC9"/>
        <bgColor indexed="64"/>
      </patternFill>
    </fill>
    <fill>
      <patternFill patternType="solid">
        <fgColor rgb="FF6A2D97"/>
        <bgColor indexed="64"/>
      </patternFill>
    </fill>
    <fill>
      <patternFill patternType="solid">
        <fgColor theme="1" tint="0.499984740745262"/>
        <bgColor indexed="64"/>
      </patternFill>
    </fill>
    <fill>
      <patternFill patternType="solid">
        <fgColor theme="2" tint="-0.499984740745262"/>
        <bgColor indexed="64"/>
      </patternFill>
    </fill>
    <fill>
      <patternFill patternType="solid">
        <fgColor theme="0"/>
        <bgColor indexed="64"/>
      </patternFill>
    </fill>
    <fill>
      <patternFill patternType="darkDown">
        <bgColor theme="0" tint="-4.9989318521683403E-2"/>
      </patternFill>
    </fill>
  </fills>
  <borders count="114">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right style="medium">
        <color theme="1" tint="0.499984740745262"/>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0"/>
      </right>
      <top/>
      <bottom/>
      <diagonal/>
    </border>
    <border>
      <left style="thin">
        <color theme="0"/>
      </left>
      <right style="thin">
        <color theme="0"/>
      </right>
      <top/>
      <bottom/>
      <diagonal/>
    </border>
    <border>
      <left style="thin">
        <color theme="1" tint="0.499984740745262"/>
      </left>
      <right/>
      <top style="thin">
        <color theme="1" tint="0.499984740745262"/>
      </top>
      <bottom style="thin">
        <color theme="1" tint="0.499984740745262"/>
      </bottom>
      <diagonal/>
    </border>
    <border>
      <left style="medium">
        <color theme="0" tint="-0.499984740745262"/>
      </left>
      <right/>
      <top/>
      <bottom/>
      <diagonal/>
    </border>
    <border>
      <left/>
      <right style="medium">
        <color theme="0" tint="-0.499984740745262"/>
      </right>
      <top/>
      <bottom/>
      <diagonal/>
    </border>
    <border>
      <left style="thin">
        <color theme="1" tint="0.499984740745262"/>
      </left>
      <right style="thin">
        <color theme="1" tint="0.499984740745262"/>
      </right>
      <top style="thin">
        <color theme="1" tint="0.499984740745262"/>
      </top>
      <bottom/>
      <diagonal/>
    </border>
    <border>
      <left style="thin">
        <color theme="1" tint="0.14999847407452621"/>
      </left>
      <right style="thin">
        <color theme="1" tint="0.14999847407452621"/>
      </right>
      <top style="thin">
        <color theme="1" tint="0.14999847407452621"/>
      </top>
      <bottom style="thin">
        <color theme="1" tint="0.14999847407452621"/>
      </bottom>
      <diagonal/>
    </border>
    <border>
      <left style="thin">
        <color theme="1" tint="0.14999847407452621"/>
      </left>
      <right/>
      <top style="thin">
        <color theme="1" tint="0.14999847407452621"/>
      </top>
      <bottom style="thin">
        <color theme="1" tint="0.14999847407452621"/>
      </bottom>
      <diagonal/>
    </border>
    <border>
      <left style="thin">
        <color theme="1" tint="0.14999847407452621"/>
      </left>
      <right style="thin">
        <color theme="1" tint="0.14999847407452621"/>
      </right>
      <top/>
      <bottom style="thin">
        <color theme="1" tint="0.14999847407452621"/>
      </bottom>
      <diagonal/>
    </border>
    <border>
      <left style="thin">
        <color theme="0" tint="-0.499984740745262"/>
      </left>
      <right style="thin">
        <color theme="0" tint="-0.499984740745262"/>
      </right>
      <top style="thin">
        <color theme="1" tint="0.14999847407452621"/>
      </top>
      <bottom/>
      <diagonal/>
    </border>
    <border>
      <left/>
      <right style="thin">
        <color theme="1" tint="0.14999847407452621"/>
      </right>
      <top style="thin">
        <color theme="1" tint="0.14999847407452621"/>
      </top>
      <bottom/>
      <diagonal/>
    </border>
    <border>
      <left/>
      <right style="thin">
        <color theme="1" tint="0.14999847407452621"/>
      </right>
      <top/>
      <bottom/>
      <diagonal/>
    </border>
    <border>
      <left/>
      <right style="thin">
        <color theme="1" tint="0.14999847407452621"/>
      </right>
      <top/>
      <bottom style="thin">
        <color theme="1" tint="0.14999847407452621"/>
      </bottom>
      <diagonal/>
    </border>
    <border>
      <left style="thin">
        <color theme="1" tint="0.14999847407452621"/>
      </left>
      <right style="thin">
        <color theme="1" tint="0.14999847407452621"/>
      </right>
      <top style="thin">
        <color theme="1" tint="0.14999847407452621"/>
      </top>
      <bottom/>
      <diagonal/>
    </border>
    <border>
      <left style="thin">
        <color theme="1" tint="0.14999847407452621"/>
      </left>
      <right style="thin">
        <color theme="1" tint="0.14999847407452621"/>
      </right>
      <top/>
      <bottom/>
      <diagonal/>
    </border>
    <border>
      <left style="thin">
        <color theme="1" tint="0.14999847407452621"/>
      </left>
      <right/>
      <top/>
      <bottom/>
      <diagonal/>
    </border>
    <border>
      <left/>
      <right style="thin">
        <color indexed="64"/>
      </right>
      <top/>
      <bottom/>
      <diagonal/>
    </border>
    <border>
      <left style="thin">
        <color theme="0"/>
      </left>
      <right style="thin">
        <color theme="0"/>
      </right>
      <top style="thin">
        <color theme="0"/>
      </top>
      <bottom style="thin">
        <color theme="0"/>
      </bottom>
      <diagonal/>
    </border>
    <border>
      <left style="dotted">
        <color theme="0"/>
      </left>
      <right style="dotted">
        <color theme="0"/>
      </right>
      <top style="dotted">
        <color theme="0"/>
      </top>
      <bottom style="dotted">
        <color theme="0"/>
      </bottom>
      <diagonal/>
    </border>
    <border>
      <left style="double">
        <color theme="1" tint="0.499984740745262"/>
      </left>
      <right style="double">
        <color theme="1" tint="0.499984740745262"/>
      </right>
      <top style="double">
        <color theme="1" tint="0.499984740745262"/>
      </top>
      <bottom style="double">
        <color theme="1" tint="0.499984740745262"/>
      </bottom>
      <diagonal/>
    </border>
    <border>
      <left style="double">
        <color theme="1" tint="0.499984740745262"/>
      </left>
      <right/>
      <top style="double">
        <color theme="1" tint="0.499984740745262"/>
      </top>
      <bottom style="double">
        <color theme="1" tint="0.499984740745262"/>
      </bottom>
      <diagonal/>
    </border>
    <border>
      <left/>
      <right style="double">
        <color theme="1" tint="0.499984740745262"/>
      </right>
      <top style="double">
        <color theme="1" tint="0.499984740745262"/>
      </top>
      <bottom style="double">
        <color theme="1" tint="0.499984740745262"/>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1" tint="0.14999847407452621"/>
      </top>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style="medium">
        <color theme="1" tint="0.14999847407452621"/>
      </left>
      <right/>
      <top style="medium">
        <color theme="1" tint="0.14999847407452621"/>
      </top>
      <bottom/>
      <diagonal/>
    </border>
    <border>
      <left/>
      <right/>
      <top style="medium">
        <color theme="1" tint="0.14999847407452621"/>
      </top>
      <bottom/>
      <diagonal/>
    </border>
    <border>
      <left/>
      <right style="medium">
        <color theme="1" tint="0.14999847407452621"/>
      </right>
      <top style="medium">
        <color theme="1" tint="0.14999847407452621"/>
      </top>
      <bottom/>
      <diagonal/>
    </border>
    <border>
      <left style="medium">
        <color theme="1" tint="0.14999847407452621"/>
      </left>
      <right/>
      <top/>
      <bottom/>
      <diagonal/>
    </border>
    <border>
      <left/>
      <right style="medium">
        <color theme="1" tint="0.14999847407452621"/>
      </right>
      <top/>
      <bottom/>
      <diagonal/>
    </border>
    <border>
      <left style="medium">
        <color theme="1" tint="0.14999847407452621"/>
      </left>
      <right/>
      <top/>
      <bottom style="medium">
        <color theme="1" tint="0.14999847407452621"/>
      </bottom>
      <diagonal/>
    </border>
    <border>
      <left/>
      <right/>
      <top/>
      <bottom style="medium">
        <color theme="1" tint="0.14999847407452621"/>
      </bottom>
      <diagonal/>
    </border>
    <border>
      <left/>
      <right style="medium">
        <color theme="1" tint="0.14999847407452621"/>
      </right>
      <top/>
      <bottom style="medium">
        <color theme="1"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style="thin">
        <color theme="0" tint="-0.14999847407452621"/>
      </right>
      <top/>
      <bottom/>
      <diagonal/>
    </border>
    <border>
      <left style="medium">
        <color theme="1" tint="0.34998626667073579"/>
      </left>
      <right style="thin">
        <color theme="0" tint="-0.14999847407452621"/>
      </right>
      <top style="medium">
        <color theme="1" tint="0.34998626667073579"/>
      </top>
      <bottom style="thin">
        <color theme="0" tint="-0.14999847407452621"/>
      </bottom>
      <diagonal/>
    </border>
    <border>
      <left style="thin">
        <color theme="0" tint="-0.14999847407452621"/>
      </left>
      <right style="thin">
        <color theme="0" tint="-0.14999847407452621"/>
      </right>
      <top style="medium">
        <color theme="1" tint="0.34998626667073579"/>
      </top>
      <bottom style="thin">
        <color theme="0" tint="-0.14999847407452621"/>
      </bottom>
      <diagonal/>
    </border>
    <border>
      <left style="thin">
        <color theme="0" tint="-0.14999847407452621"/>
      </left>
      <right style="medium">
        <color theme="1" tint="0.34998626667073579"/>
      </right>
      <top style="medium">
        <color theme="1" tint="0.34998626667073579"/>
      </top>
      <bottom style="thin">
        <color theme="0" tint="-0.14999847407452621"/>
      </bottom>
      <diagonal/>
    </border>
    <border>
      <left style="medium">
        <color theme="1" tint="0.34998626667073579"/>
      </left>
      <right style="thin">
        <color theme="0" tint="-0.14999847407452621"/>
      </right>
      <top style="thin">
        <color theme="0" tint="-0.14999847407452621"/>
      </top>
      <bottom style="thin">
        <color theme="0" tint="-0.14999847407452621"/>
      </bottom>
      <diagonal/>
    </border>
    <border>
      <left style="thin">
        <color theme="0" tint="-0.14999847407452621"/>
      </left>
      <right style="medium">
        <color theme="1" tint="0.34998626667073579"/>
      </right>
      <top style="thin">
        <color theme="0" tint="-0.14999847407452621"/>
      </top>
      <bottom style="thin">
        <color theme="0" tint="-0.14999847407452621"/>
      </bottom>
      <diagonal/>
    </border>
    <border>
      <left style="medium">
        <color theme="1" tint="0.34998626667073579"/>
      </left>
      <right style="thin">
        <color theme="0" tint="-0.14999847407452621"/>
      </right>
      <top style="thin">
        <color theme="0" tint="-0.14999847407452621"/>
      </top>
      <bottom style="medium">
        <color theme="1" tint="0.34998626667073579"/>
      </bottom>
      <diagonal/>
    </border>
    <border>
      <left style="thin">
        <color theme="0" tint="-0.14999847407452621"/>
      </left>
      <right style="thin">
        <color theme="0" tint="-0.14999847407452621"/>
      </right>
      <top style="thin">
        <color theme="0" tint="-0.14999847407452621"/>
      </top>
      <bottom style="medium">
        <color theme="1" tint="0.34998626667073579"/>
      </bottom>
      <diagonal/>
    </border>
    <border>
      <left style="thin">
        <color theme="0" tint="-0.14999847407452621"/>
      </left>
      <right style="medium">
        <color theme="1" tint="0.34998626667073579"/>
      </right>
      <top style="thin">
        <color theme="0" tint="-0.14999847407452621"/>
      </top>
      <bottom style="medium">
        <color theme="1" tint="0.34998626667073579"/>
      </bottom>
      <diagonal/>
    </border>
    <border>
      <left style="thin">
        <color theme="0" tint="-0.14999847407452621"/>
      </left>
      <right/>
      <top style="medium">
        <color theme="1" tint="0.34998626667073579"/>
      </top>
      <bottom style="thin">
        <color theme="0" tint="-0.14999847407452621"/>
      </bottom>
      <diagonal/>
    </border>
    <border>
      <left style="thin">
        <color theme="0" tint="-0.14999847407452621"/>
      </left>
      <right/>
      <top style="thin">
        <color theme="0" tint="-0.14999847407452621"/>
      </top>
      <bottom style="medium">
        <color theme="1" tint="0.34998626667073579"/>
      </bottom>
      <diagonal/>
    </border>
    <border>
      <left style="medium">
        <color theme="1" tint="0.34998626667073579"/>
      </left>
      <right style="thin">
        <color theme="0" tint="-0.14999847407452621"/>
      </right>
      <top style="medium">
        <color theme="1" tint="0.34998626667073579"/>
      </top>
      <bottom/>
      <diagonal/>
    </border>
    <border>
      <left style="thin">
        <color theme="0" tint="-0.14999847407452621"/>
      </left>
      <right style="medium">
        <color theme="1" tint="0.34998626667073579"/>
      </right>
      <top style="medium">
        <color theme="1" tint="0.34998626667073579"/>
      </top>
      <bottom/>
      <diagonal/>
    </border>
    <border>
      <left/>
      <right/>
      <top style="thin">
        <color theme="1" tint="0.499984740745262"/>
      </top>
      <bottom style="thin">
        <color theme="1" tint="0.499984740745262"/>
      </bottom>
      <diagonal/>
    </border>
    <border>
      <left/>
      <right/>
      <top style="thin">
        <color theme="1" tint="0.499984740745262"/>
      </top>
      <bottom/>
      <diagonal/>
    </border>
    <border>
      <left/>
      <right/>
      <top/>
      <bottom style="thin">
        <color theme="1" tint="0.499984740745262"/>
      </bottom>
      <diagonal/>
    </border>
    <border>
      <left/>
      <right style="dotted">
        <color theme="0"/>
      </right>
      <top style="dotted">
        <color theme="0"/>
      </top>
      <bottom style="dotted">
        <color theme="0"/>
      </bottom>
      <diagonal/>
    </border>
    <border>
      <left style="thin">
        <color theme="0" tint="-0.499984740745262"/>
      </left>
      <right/>
      <top style="thin">
        <color theme="1" tint="0.499984740745262"/>
      </top>
      <bottom style="thin">
        <color theme="0" tint="-0.499984740745262"/>
      </bottom>
      <diagonal/>
    </border>
    <border>
      <left style="thin">
        <color theme="0" tint="-0.499984740745262"/>
      </left>
      <right/>
      <top style="thin">
        <color theme="0" tint="-0.499984740745262"/>
      </top>
      <bottom style="thin">
        <color theme="1" tint="0.499984740745262"/>
      </bottom>
      <diagonal/>
    </border>
    <border>
      <left style="thin">
        <color theme="1"/>
      </left>
      <right style="thin">
        <color theme="1"/>
      </right>
      <top style="thin">
        <color theme="1"/>
      </top>
      <bottom style="thin">
        <color theme="1"/>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1" tint="0.499984740745262"/>
      </top>
      <bottom/>
      <diagonal/>
    </border>
    <border>
      <left style="thin">
        <color theme="0" tint="-0.499984740745262"/>
      </left>
      <right/>
      <top style="thin">
        <color theme="1" tint="0.499984740745262"/>
      </top>
      <bottom/>
      <diagonal/>
    </border>
    <border>
      <left style="thin">
        <color theme="0" tint="-0.499984740745262"/>
      </left>
      <right style="thin">
        <color theme="0" tint="-0.499984740745262"/>
      </right>
      <top style="thin">
        <color theme="1" tint="0.499984740745262"/>
      </top>
      <bottom/>
      <diagonal/>
    </border>
    <border>
      <left style="thin">
        <color theme="0" tint="-0.499984740745262"/>
      </left>
      <right style="thin">
        <color theme="1" tint="0.499984740745262"/>
      </right>
      <top style="thin">
        <color theme="1" tint="0.499984740745262"/>
      </top>
      <bottom/>
      <diagonal/>
    </border>
    <border>
      <left style="thin">
        <color theme="0" tint="-0.499984740745262"/>
      </left>
      <right style="thin">
        <color theme="1" tint="0.499984740745262"/>
      </right>
      <top/>
      <bottom/>
      <diagonal/>
    </border>
    <border>
      <left/>
      <right style="thin">
        <color theme="0" tint="-0.499984740745262"/>
      </right>
      <top/>
      <bottom style="thin">
        <color theme="1" tint="0.499984740745262"/>
      </bottom>
      <diagonal/>
    </border>
    <border>
      <left style="thin">
        <color theme="0" tint="-0.499984740745262"/>
      </left>
      <right/>
      <top/>
      <bottom style="thin">
        <color theme="1" tint="0.499984740745262"/>
      </bottom>
      <diagonal/>
    </border>
    <border>
      <left style="thin">
        <color theme="0" tint="-0.499984740745262"/>
      </left>
      <right style="thin">
        <color theme="0" tint="-0.499984740745262"/>
      </right>
      <top/>
      <bottom style="thin">
        <color theme="1" tint="0.499984740745262"/>
      </bottom>
      <diagonal/>
    </border>
    <border>
      <left style="thin">
        <color theme="0" tint="-0.499984740745262"/>
      </left>
      <right style="thin">
        <color theme="1" tint="0.499984740745262"/>
      </right>
      <top/>
      <bottom style="thin">
        <color theme="1" tint="0.499984740745262"/>
      </bottom>
      <diagonal/>
    </border>
    <border>
      <left style="dotted">
        <color theme="0"/>
      </left>
      <right style="dotted">
        <color theme="0"/>
      </right>
      <top/>
      <bottom style="dotted">
        <color theme="0"/>
      </bottom>
      <diagonal/>
    </border>
    <border>
      <left/>
      <right style="thin">
        <color theme="1" tint="0.14999847407452621"/>
      </right>
      <top style="thin">
        <color theme="1" tint="0.14999847407452621"/>
      </top>
      <bottom style="thin">
        <color theme="1" tint="0.14999847407452621"/>
      </bottom>
      <diagonal/>
    </border>
    <border>
      <left style="thin">
        <color theme="1" tint="0.499984740745262"/>
      </left>
      <right style="thin">
        <color indexed="64"/>
      </right>
      <top style="thin">
        <color theme="1" tint="0.499984740745262"/>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right style="thin">
        <color theme="0" tint="-0.499984740745262"/>
      </right>
      <top style="thin">
        <color theme="0" tint="-0.499984740745262"/>
      </top>
      <bottom/>
      <diagonal/>
    </border>
    <border>
      <left style="thin">
        <color theme="1" tint="0.499984740745262"/>
      </left>
      <right style="thin">
        <color theme="1" tint="0.499984740745262"/>
      </right>
      <top style="thin">
        <color theme="1" tint="0.499984740745262"/>
      </top>
      <bottom style="thin">
        <color theme="0" tint="-0.499984740745262"/>
      </bottom>
      <diagonal/>
    </border>
    <border>
      <left style="thin">
        <color theme="1" tint="0.499984740745262"/>
      </left>
      <right style="thin">
        <color theme="1"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0" tint="-0.499984740745262"/>
      </top>
      <bottom style="thin">
        <color theme="1" tint="0.499984740745262"/>
      </bottom>
      <diagonal/>
    </border>
    <border>
      <left style="thin">
        <color theme="1" tint="0.14999847407452621"/>
      </left>
      <right style="thin">
        <color theme="1" tint="0.14999847407452621"/>
      </right>
      <top style="thin">
        <color indexed="64"/>
      </top>
      <bottom style="thin">
        <color indexed="64"/>
      </bottom>
      <diagonal/>
    </border>
    <border>
      <left style="medium">
        <color theme="1"/>
      </left>
      <right/>
      <top style="medium">
        <color theme="1"/>
      </top>
      <bottom style="medium">
        <color theme="1"/>
      </bottom>
      <diagonal/>
    </border>
    <border>
      <left/>
      <right/>
      <top style="medium">
        <color theme="1"/>
      </top>
      <bottom style="medium">
        <color theme="1"/>
      </bottom>
      <diagonal/>
    </border>
  </borders>
  <cellStyleXfs count="3">
    <xf numFmtId="0" fontId="0" fillId="0" borderId="0"/>
    <xf numFmtId="43" fontId="5" fillId="0" borderId="0" applyFont="0" applyFill="0" applyBorder="0" applyAlignment="0" applyProtection="0"/>
    <xf numFmtId="0" fontId="33" fillId="0" borderId="0" applyNumberFormat="0" applyFill="0" applyBorder="0" applyAlignment="0" applyProtection="0"/>
  </cellStyleXfs>
  <cellXfs count="585">
    <xf numFmtId="0" fontId="0" fillId="0" borderId="0" xfId="0"/>
    <xf numFmtId="0" fontId="0" fillId="0" borderId="0" xfId="0" applyAlignment="1">
      <alignment vertical="center"/>
    </xf>
    <xf numFmtId="0" fontId="2" fillId="0" borderId="0" xfId="0" applyFont="1" applyAlignment="1">
      <alignment vertical="center"/>
    </xf>
    <xf numFmtId="0" fontId="2" fillId="6" borderId="0" xfId="0" applyFont="1" applyFill="1" applyAlignment="1">
      <alignment vertical="center"/>
    </xf>
    <xf numFmtId="0" fontId="0" fillId="0" borderId="1" xfId="0" applyBorder="1" applyAlignment="1">
      <alignment horizontal="center" vertical="center"/>
    </xf>
    <xf numFmtId="0" fontId="3" fillId="0" borderId="0" xfId="0" applyFont="1" applyAlignment="1">
      <alignment horizontal="right" vertical="center"/>
    </xf>
    <xf numFmtId="0" fontId="3" fillId="0" borderId="7" xfId="0" applyFont="1" applyBorder="1" applyAlignment="1">
      <alignment horizontal="right" vertical="center"/>
    </xf>
    <xf numFmtId="0" fontId="3" fillId="0" borderId="7" xfId="0" applyFont="1" applyBorder="1" applyAlignment="1">
      <alignment horizontal="right" vertical="center" wrapText="1"/>
    </xf>
    <xf numFmtId="0" fontId="2" fillId="0" borderId="1" xfId="0" applyFont="1" applyBorder="1" applyAlignment="1">
      <alignment horizontal="center" vertical="center"/>
    </xf>
    <xf numFmtId="0" fontId="3" fillId="0" borderId="0" xfId="0" applyFont="1" applyAlignment="1">
      <alignment horizontal="right" vertical="center" wrapText="1"/>
    </xf>
    <xf numFmtId="0" fontId="2" fillId="0" borderId="1" xfId="0" applyFont="1" applyBorder="1" applyAlignment="1">
      <alignment horizontal="center" vertical="center" wrapText="1"/>
    </xf>
    <xf numFmtId="0" fontId="3" fillId="0" borderId="25" xfId="0" applyFont="1" applyBorder="1" applyAlignment="1">
      <alignment horizontal="right" vertical="center"/>
    </xf>
    <xf numFmtId="0" fontId="0" fillId="0" borderId="25" xfId="0" applyBorder="1"/>
    <xf numFmtId="0" fontId="0" fillId="0" borderId="25" xfId="0" applyBorder="1" applyAlignment="1">
      <alignment horizontal="center" vertical="center"/>
    </xf>
    <xf numFmtId="0" fontId="0" fillId="25" borderId="25" xfId="0" applyFill="1" applyBorder="1" applyAlignment="1">
      <alignment horizontal="center" vertical="center" wrapText="1"/>
    </xf>
    <xf numFmtId="0" fontId="1" fillId="5" borderId="26" xfId="0" applyFont="1" applyFill="1" applyBorder="1" applyAlignment="1">
      <alignment vertical="center" wrapText="1"/>
    </xf>
    <xf numFmtId="0" fontId="1" fillId="5" borderId="27" xfId="0" applyFont="1" applyFill="1" applyBorder="1" applyAlignment="1">
      <alignment vertical="center" wrapText="1"/>
    </xf>
    <xf numFmtId="0" fontId="1" fillId="5" borderId="27" xfId="0" applyFont="1" applyFill="1" applyBorder="1" applyAlignment="1">
      <alignment vertical="center"/>
    </xf>
    <xf numFmtId="0" fontId="1" fillId="5" borderId="0" xfId="0" applyFont="1" applyFill="1" applyAlignment="1">
      <alignment vertical="center" wrapText="1"/>
    </xf>
    <xf numFmtId="0" fontId="12" fillId="0" borderId="28" xfId="0" applyFont="1" applyBorder="1" applyAlignment="1">
      <alignment horizontal="left" vertical="center" wrapText="1"/>
    </xf>
    <xf numFmtId="0" fontId="12" fillId="0" borderId="28" xfId="0" applyFont="1" applyBorder="1" applyAlignment="1">
      <alignment wrapText="1"/>
    </xf>
    <xf numFmtId="0" fontId="12" fillId="0" borderId="28" xfId="0" applyFont="1" applyBorder="1" applyAlignment="1">
      <alignment vertical="center" wrapText="1"/>
    </xf>
    <xf numFmtId="0" fontId="2" fillId="9" borderId="25" xfId="0" applyFont="1" applyFill="1" applyBorder="1" applyAlignment="1">
      <alignment horizontal="center" vertical="center"/>
    </xf>
    <xf numFmtId="0" fontId="2" fillId="10" borderId="25" xfId="0" applyFont="1" applyFill="1" applyBorder="1" applyAlignment="1">
      <alignment vertical="center"/>
    </xf>
    <xf numFmtId="0" fontId="0" fillId="0" borderId="0" xfId="0" applyAlignment="1">
      <alignment horizontal="left" vertical="center" wrapText="1"/>
    </xf>
    <xf numFmtId="0" fontId="0" fillId="0" borderId="0" xfId="0" applyAlignment="1">
      <alignment horizontal="center" wrapText="1"/>
    </xf>
    <xf numFmtId="0" fontId="2" fillId="0" borderId="0" xfId="0" applyFont="1"/>
    <xf numFmtId="0" fontId="2" fillId="25" borderId="25" xfId="0" applyFont="1" applyFill="1" applyBorder="1" applyAlignment="1">
      <alignment horizontal="center" vertical="center" wrapText="1"/>
    </xf>
    <xf numFmtId="0" fontId="0" fillId="0" borderId="0" xfId="0" applyAlignment="1">
      <alignment horizontal="center" vertical="center" wrapText="1"/>
    </xf>
    <xf numFmtId="0" fontId="0" fillId="0" borderId="8" xfId="0" applyBorder="1"/>
    <xf numFmtId="0" fontId="0" fillId="0" borderId="9" xfId="0" applyBorder="1"/>
    <xf numFmtId="0" fontId="0" fillId="0" borderId="10" xfId="0" applyBorder="1"/>
    <xf numFmtId="0" fontId="0" fillId="0" borderId="29" xfId="0" applyBorder="1"/>
    <xf numFmtId="0" fontId="0" fillId="0" borderId="30" xfId="0" applyBorder="1"/>
    <xf numFmtId="0" fontId="0" fillId="0" borderId="11" xfId="0" applyBorder="1"/>
    <xf numFmtId="0" fontId="0" fillId="0" borderId="12" xfId="0" applyBorder="1"/>
    <xf numFmtId="0" fontId="0" fillId="0" borderId="13" xfId="0" applyBorder="1"/>
    <xf numFmtId="0" fontId="0" fillId="0" borderId="1" xfId="0" applyBorder="1"/>
    <xf numFmtId="0" fontId="0" fillId="0" borderId="1" xfId="0" applyBorder="1" applyAlignment="1">
      <alignment horizontal="center"/>
    </xf>
    <xf numFmtId="0" fontId="0" fillId="0" borderId="1" xfId="0" applyBorder="1" applyAlignment="1">
      <alignment wrapText="1"/>
    </xf>
    <xf numFmtId="0" fontId="14" fillId="0" borderId="0" xfId="0" applyFont="1"/>
    <xf numFmtId="0" fontId="0" fillId="10" borderId="0" xfId="0" applyFill="1"/>
    <xf numFmtId="0" fontId="0" fillId="9" borderId="0" xfId="0" applyFill="1"/>
    <xf numFmtId="0" fontId="0" fillId="26" borderId="0" xfId="0" applyFill="1"/>
    <xf numFmtId="0" fontId="0" fillId="0" borderId="25" xfId="0" applyBorder="1" applyAlignment="1">
      <alignment horizontal="center" vertical="center" wrapText="1"/>
    </xf>
    <xf numFmtId="0" fontId="0" fillId="0" borderId="0" xfId="0" applyAlignment="1">
      <alignment wrapText="1"/>
    </xf>
    <xf numFmtId="0" fontId="1" fillId="7" borderId="0" xfId="0" applyFont="1" applyFill="1" applyAlignment="1">
      <alignment vertical="center" wrapText="1"/>
    </xf>
    <xf numFmtId="0" fontId="0" fillId="0" borderId="0" xfId="0" applyAlignment="1">
      <alignment vertical="center" wrapText="1"/>
    </xf>
    <xf numFmtId="0" fontId="0" fillId="0" borderId="31" xfId="0" applyBorder="1"/>
    <xf numFmtId="0" fontId="0" fillId="0" borderId="31" xfId="0" applyBorder="1" applyAlignment="1">
      <alignment horizontal="center" wrapText="1"/>
    </xf>
    <xf numFmtId="11" fontId="15" fillId="0" borderId="0" xfId="0" applyNumberFormat="1" applyFont="1" applyAlignment="1">
      <alignment vertical="center"/>
    </xf>
    <xf numFmtId="0" fontId="0" fillId="6" borderId="32" xfId="0" applyFill="1" applyBorder="1" applyAlignment="1">
      <alignment vertical="center" wrapText="1"/>
    </xf>
    <xf numFmtId="3" fontId="2" fillId="6" borderId="0" xfId="0" applyNumberFormat="1" applyFont="1" applyFill="1" applyAlignment="1">
      <alignment vertical="center"/>
    </xf>
    <xf numFmtId="0" fontId="2" fillId="3" borderId="0" xfId="0" applyFont="1" applyFill="1" applyAlignment="1">
      <alignment vertical="center"/>
    </xf>
    <xf numFmtId="0" fontId="1" fillId="27" borderId="0" xfId="0" applyFont="1" applyFill="1" applyAlignment="1">
      <alignment horizontal="center" vertical="center"/>
    </xf>
    <xf numFmtId="0" fontId="0" fillId="0" borderId="0" xfId="0" applyAlignment="1">
      <alignment horizontal="right" vertical="center" wrapText="1"/>
    </xf>
    <xf numFmtId="0" fontId="1" fillId="18" borderId="0" xfId="0" applyFont="1" applyFill="1" applyAlignment="1">
      <alignment horizontal="center" vertical="center"/>
    </xf>
    <xf numFmtId="3" fontId="0" fillId="0" borderId="0" xfId="0" applyNumberFormat="1" applyAlignment="1">
      <alignment horizontal="center" vertical="center"/>
    </xf>
    <xf numFmtId="3" fontId="0" fillId="0" borderId="42" xfId="0" applyNumberFormat="1" applyBorder="1" applyAlignment="1">
      <alignment horizontal="center" vertical="center"/>
    </xf>
    <xf numFmtId="0" fontId="15" fillId="0" borderId="0" xfId="0" applyFont="1" applyAlignment="1">
      <alignment wrapText="1"/>
    </xf>
    <xf numFmtId="0" fontId="2" fillId="6" borderId="0" xfId="0" applyFont="1" applyFill="1" applyAlignment="1">
      <alignment horizontal="right" vertical="center"/>
    </xf>
    <xf numFmtId="0" fontId="3" fillId="0" borderId="33" xfId="0" applyFont="1" applyBorder="1" applyAlignment="1">
      <alignment horizontal="right" vertical="center"/>
    </xf>
    <xf numFmtId="0" fontId="0" fillId="0" borderId="32" xfId="0" applyBorder="1"/>
    <xf numFmtId="3" fontId="0" fillId="0" borderId="0" xfId="0" applyNumberFormat="1" applyAlignment="1">
      <alignment vertical="center"/>
    </xf>
    <xf numFmtId="0" fontId="11" fillId="17" borderId="0" xfId="0" applyFont="1" applyFill="1" applyAlignment="1">
      <alignment vertical="center"/>
    </xf>
    <xf numFmtId="3" fontId="11" fillId="17" borderId="0" xfId="0" applyNumberFormat="1" applyFont="1" applyFill="1" applyAlignment="1">
      <alignment vertical="center"/>
    </xf>
    <xf numFmtId="3" fontId="11" fillId="17" borderId="0" xfId="0" applyNumberFormat="1" applyFont="1" applyFill="1" applyAlignment="1">
      <alignment horizontal="center" vertical="center"/>
    </xf>
    <xf numFmtId="0" fontId="10" fillId="17" borderId="0" xfId="0" applyFont="1" applyFill="1" applyAlignment="1">
      <alignment vertical="center"/>
    </xf>
    <xf numFmtId="3" fontId="10" fillId="17" borderId="0" xfId="0" applyNumberFormat="1" applyFont="1" applyFill="1" applyAlignment="1">
      <alignment vertical="center"/>
    </xf>
    <xf numFmtId="3" fontId="10" fillId="17" borderId="0" xfId="0" applyNumberFormat="1" applyFont="1" applyFill="1" applyAlignment="1">
      <alignment horizontal="center" vertical="center"/>
    </xf>
    <xf numFmtId="0" fontId="0" fillId="3" borderId="0" xfId="0" applyFill="1" applyAlignment="1">
      <alignment vertical="center"/>
    </xf>
    <xf numFmtId="3" fontId="0" fillId="3" borderId="0" xfId="0" applyNumberFormat="1" applyFill="1" applyAlignment="1">
      <alignment vertical="center"/>
    </xf>
    <xf numFmtId="3" fontId="0" fillId="3" borderId="0" xfId="0" applyNumberFormat="1" applyFill="1" applyAlignment="1">
      <alignment horizontal="center" vertical="center"/>
    </xf>
    <xf numFmtId="0" fontId="0" fillId="6" borderId="0" xfId="0" applyFill="1" applyAlignment="1">
      <alignment vertical="center"/>
    </xf>
    <xf numFmtId="0" fontId="2" fillId="11" borderId="1" xfId="0" applyFont="1" applyFill="1" applyBorder="1" applyAlignment="1">
      <alignment horizontal="right" vertical="center"/>
    </xf>
    <xf numFmtId="3" fontId="0" fillId="11" borderId="0" xfId="0" applyNumberFormat="1" applyFill="1" applyAlignment="1">
      <alignment horizontal="center" vertical="center"/>
    </xf>
    <xf numFmtId="0" fontId="0" fillId="0" borderId="32" xfId="0" applyBorder="1" applyAlignment="1">
      <alignment vertical="center"/>
    </xf>
    <xf numFmtId="9" fontId="1" fillId="32" borderId="0" xfId="1" applyNumberFormat="1" applyFont="1" applyFill="1" applyBorder="1" applyAlignment="1">
      <alignment horizontal="center" vertical="center"/>
    </xf>
    <xf numFmtId="0" fontId="0" fillId="27" borderId="0" xfId="0" applyFill="1" applyAlignment="1">
      <alignment vertical="center"/>
    </xf>
    <xf numFmtId="0" fontId="0" fillId="4" borderId="0" xfId="0" applyFill="1" applyAlignment="1">
      <alignment vertical="center"/>
    </xf>
    <xf numFmtId="0" fontId="0" fillId="2" borderId="0" xfId="0" applyFill="1" applyAlignment="1">
      <alignment vertical="center"/>
    </xf>
    <xf numFmtId="0" fontId="0" fillId="8" borderId="0" xfId="0" applyFill="1" applyAlignment="1">
      <alignment vertical="center"/>
    </xf>
    <xf numFmtId="3" fontId="6" fillId="6" borderId="0" xfId="0" applyNumberFormat="1" applyFont="1" applyFill="1" applyAlignment="1">
      <alignment vertical="center"/>
    </xf>
    <xf numFmtId="0" fontId="3" fillId="9" borderId="45" xfId="0" applyFont="1" applyFill="1" applyBorder="1" applyAlignment="1">
      <alignment horizontal="right" vertical="center"/>
    </xf>
    <xf numFmtId="0" fontId="0" fillId="0" borderId="25" xfId="0" applyBorder="1" applyAlignment="1">
      <alignment wrapText="1"/>
    </xf>
    <xf numFmtId="0" fontId="0" fillId="0" borderId="25" xfId="0" applyBorder="1" applyAlignment="1">
      <alignment horizontal="right" vertical="center"/>
    </xf>
    <xf numFmtId="0" fontId="2" fillId="6" borderId="25" xfId="0" applyFont="1" applyFill="1" applyBorder="1" applyAlignment="1">
      <alignment horizontal="right" vertical="center"/>
    </xf>
    <xf numFmtId="0" fontId="2" fillId="6" borderId="25" xfId="0" applyFont="1" applyFill="1" applyBorder="1" applyAlignment="1">
      <alignment horizontal="right" vertical="center" wrapText="1"/>
    </xf>
    <xf numFmtId="0" fontId="3" fillId="0" borderId="25" xfId="0" applyFont="1" applyBorder="1" applyAlignment="1">
      <alignment horizontal="right" vertical="center" wrapText="1"/>
    </xf>
    <xf numFmtId="0" fontId="0" fillId="0" borderId="31" xfId="0" applyBorder="1" applyAlignment="1">
      <alignment horizontal="center" vertical="center"/>
    </xf>
    <xf numFmtId="0" fontId="0" fillId="0" borderId="25" xfId="0" applyBorder="1" applyAlignment="1">
      <alignment horizontal="right" vertical="center" wrapText="1"/>
    </xf>
    <xf numFmtId="11" fontId="0" fillId="0" borderId="25" xfId="0" applyNumberFormat="1" applyBorder="1" applyAlignment="1">
      <alignment vertical="center"/>
    </xf>
    <xf numFmtId="0" fontId="15" fillId="0" borderId="25" xfId="0" applyFont="1" applyBorder="1" applyAlignment="1">
      <alignment vertical="center" wrapText="1"/>
    </xf>
    <xf numFmtId="0" fontId="0" fillId="0" borderId="25" xfId="0" applyBorder="1" applyAlignment="1">
      <alignment vertical="center"/>
    </xf>
    <xf numFmtId="0" fontId="12" fillId="0" borderId="25" xfId="0" applyFont="1" applyBorder="1" applyAlignment="1">
      <alignment horizontal="center" vertical="center" wrapText="1"/>
    </xf>
    <xf numFmtId="11" fontId="0" fillId="0" borderId="25" xfId="0" applyNumberFormat="1" applyBorder="1" applyAlignment="1">
      <alignment horizontal="center" vertical="center"/>
    </xf>
    <xf numFmtId="0" fontId="0" fillId="0" borderId="25" xfId="0" applyBorder="1" applyAlignment="1">
      <alignment vertical="center" wrapText="1"/>
    </xf>
    <xf numFmtId="11" fontId="15" fillId="0" borderId="25" xfId="0" applyNumberFormat="1" applyFont="1" applyBorder="1" applyAlignment="1">
      <alignment horizontal="center" vertical="center"/>
    </xf>
    <xf numFmtId="0" fontId="18" fillId="0" borderId="25" xfId="0" applyFont="1" applyBorder="1" applyAlignment="1">
      <alignment vertical="center" wrapText="1"/>
    </xf>
    <xf numFmtId="0" fontId="0" fillId="0" borderId="7" xfId="0" applyBorder="1" applyAlignment="1">
      <alignment vertical="center" wrapText="1"/>
    </xf>
    <xf numFmtId="3" fontId="25" fillId="23" borderId="48" xfId="1" applyNumberFormat="1" applyFont="1" applyFill="1" applyBorder="1" applyAlignment="1">
      <alignment horizontal="center" vertical="center"/>
    </xf>
    <xf numFmtId="9" fontId="26" fillId="23" borderId="49" xfId="1" applyNumberFormat="1" applyFont="1" applyFill="1" applyBorder="1" applyAlignment="1">
      <alignment horizontal="left" vertical="center"/>
    </xf>
    <xf numFmtId="3" fontId="26" fillId="23" borderId="0" xfId="0" applyNumberFormat="1" applyFont="1" applyFill="1" applyAlignment="1">
      <alignment horizontal="left" vertical="center"/>
    </xf>
    <xf numFmtId="9" fontId="27" fillId="6" borderId="44" xfId="1" applyNumberFormat="1" applyFont="1" applyFill="1" applyBorder="1" applyAlignment="1">
      <alignment horizontal="center" vertical="center"/>
    </xf>
    <xf numFmtId="0" fontId="0" fillId="6" borderId="0" xfId="0" applyFill="1" applyAlignment="1">
      <alignment vertical="center" wrapText="1"/>
    </xf>
    <xf numFmtId="9" fontId="28" fillId="2" borderId="49" xfId="1" applyNumberFormat="1" applyFont="1" applyFill="1" applyBorder="1" applyAlignment="1">
      <alignment horizontal="center" vertical="center"/>
    </xf>
    <xf numFmtId="9" fontId="29" fillId="11" borderId="44" xfId="1" applyNumberFormat="1" applyFont="1" applyFill="1" applyBorder="1" applyAlignment="1">
      <alignment horizontal="center" vertical="center"/>
    </xf>
    <xf numFmtId="3" fontId="1" fillId="30" borderId="45" xfId="0" applyNumberFormat="1" applyFont="1" applyFill="1" applyBorder="1" applyAlignment="1">
      <alignment horizontal="center" vertical="center"/>
    </xf>
    <xf numFmtId="3" fontId="30" fillId="13" borderId="45" xfId="0" applyNumberFormat="1" applyFont="1" applyFill="1" applyBorder="1" applyAlignment="1">
      <alignment horizontal="center" vertical="center"/>
    </xf>
    <xf numFmtId="3" fontId="32" fillId="2" borderId="44" xfId="1" applyNumberFormat="1" applyFont="1" applyFill="1" applyBorder="1" applyAlignment="1">
      <alignment horizontal="center" vertical="center"/>
    </xf>
    <xf numFmtId="3" fontId="32" fillId="3" borderId="44" xfId="1" applyNumberFormat="1" applyFont="1" applyFill="1" applyBorder="1" applyAlignment="1">
      <alignment horizontal="center" vertical="center"/>
    </xf>
    <xf numFmtId="0" fontId="2" fillId="0" borderId="5" xfId="0" applyFont="1" applyBorder="1" applyAlignment="1">
      <alignment horizontal="center" vertical="center"/>
    </xf>
    <xf numFmtId="3" fontId="1" fillId="35" borderId="0" xfId="0" applyNumberFormat="1" applyFont="1" applyFill="1" applyAlignment="1">
      <alignment horizontal="center" vertical="center"/>
    </xf>
    <xf numFmtId="3" fontId="1" fillId="35" borderId="0" xfId="0" applyNumberFormat="1" applyFont="1" applyFill="1" applyAlignment="1">
      <alignment horizontal="left" vertical="center"/>
    </xf>
    <xf numFmtId="3" fontId="1" fillId="29" borderId="0" xfId="0" applyNumberFormat="1" applyFont="1" applyFill="1" applyAlignment="1">
      <alignment horizontal="left" vertical="center"/>
    </xf>
    <xf numFmtId="3" fontId="7" fillId="29" borderId="0" xfId="0" applyNumberFormat="1" applyFont="1" applyFill="1" applyAlignment="1">
      <alignment horizontal="center" vertical="center"/>
    </xf>
    <xf numFmtId="3" fontId="0" fillId="36" borderId="0" xfId="0" applyNumberFormat="1" applyFill="1" applyAlignment="1">
      <alignment horizontal="center" vertical="center"/>
    </xf>
    <xf numFmtId="3" fontId="2" fillId="36" borderId="0" xfId="0" applyNumberFormat="1" applyFont="1" applyFill="1" applyAlignment="1">
      <alignment vertical="center"/>
    </xf>
    <xf numFmtId="3" fontId="1" fillId="7" borderId="0" xfId="0" applyNumberFormat="1" applyFont="1" applyFill="1" applyAlignment="1">
      <alignment horizontal="center" vertical="center"/>
    </xf>
    <xf numFmtId="3" fontId="2" fillId="36" borderId="32" xfId="0" applyNumberFormat="1" applyFont="1" applyFill="1" applyBorder="1" applyAlignment="1">
      <alignment horizontal="center" vertical="center"/>
    </xf>
    <xf numFmtId="3" fontId="3" fillId="0" borderId="0" xfId="0" applyNumberFormat="1" applyFont="1" applyAlignment="1">
      <alignment horizontal="center" vertical="center"/>
    </xf>
    <xf numFmtId="3" fontId="17" fillId="3" borderId="0" xfId="0" applyNumberFormat="1" applyFont="1" applyFill="1" applyAlignment="1">
      <alignment vertical="center"/>
    </xf>
    <xf numFmtId="3" fontId="0" fillId="6" borderId="0" xfId="0" applyNumberFormat="1" applyFill="1" applyAlignment="1">
      <alignment vertical="center"/>
    </xf>
    <xf numFmtId="0" fontId="0" fillId="29" borderId="0" xfId="0" applyFill="1" applyAlignment="1">
      <alignment vertical="center"/>
    </xf>
    <xf numFmtId="0" fontId="0" fillId="37" borderId="0" xfId="0" applyFill="1" applyAlignment="1">
      <alignment vertical="center"/>
    </xf>
    <xf numFmtId="0" fontId="0" fillId="38" borderId="0" xfId="0" applyFill="1" applyAlignment="1">
      <alignment vertical="center"/>
    </xf>
    <xf numFmtId="0" fontId="0" fillId="39" borderId="0" xfId="0" applyFill="1" applyAlignment="1">
      <alignment vertical="center"/>
    </xf>
    <xf numFmtId="0" fontId="0" fillId="40" borderId="0" xfId="0" applyFill="1" applyAlignment="1">
      <alignment vertical="center"/>
    </xf>
    <xf numFmtId="0" fontId="0" fillId="41" borderId="0" xfId="0" applyFill="1" applyAlignment="1">
      <alignment vertical="center"/>
    </xf>
    <xf numFmtId="0" fontId="33" fillId="0" borderId="1" xfId="2" applyBorder="1" applyAlignment="1">
      <alignment horizontal="center" vertical="center" wrapText="1"/>
    </xf>
    <xf numFmtId="0" fontId="33" fillId="0" borderId="32" xfId="2" applyBorder="1" applyAlignment="1">
      <alignment wrapText="1"/>
    </xf>
    <xf numFmtId="3" fontId="34" fillId="29" borderId="0" xfId="2" applyNumberFormat="1" applyFont="1" applyFill="1" applyAlignment="1">
      <alignment horizontal="center" vertical="center"/>
    </xf>
    <xf numFmtId="0" fontId="7" fillId="29" borderId="68" xfId="0" applyFont="1" applyFill="1" applyBorder="1" applyAlignment="1">
      <alignment horizontal="center" vertical="center" wrapText="1"/>
    </xf>
    <xf numFmtId="0" fontId="0" fillId="42" borderId="68" xfId="0" applyFill="1" applyBorder="1" applyAlignment="1">
      <alignment horizontal="center" vertical="center" wrapText="1"/>
    </xf>
    <xf numFmtId="0" fontId="0" fillId="0" borderId="69" xfId="0" applyBorder="1" applyAlignment="1">
      <alignment horizontal="left" vertical="center" wrapText="1"/>
    </xf>
    <xf numFmtId="0" fontId="7" fillId="43" borderId="68" xfId="0" applyFont="1" applyFill="1" applyBorder="1" applyAlignment="1">
      <alignment horizontal="center" vertical="center" wrapText="1"/>
    </xf>
    <xf numFmtId="0" fontId="7" fillId="37" borderId="68" xfId="0" applyFont="1" applyFill="1" applyBorder="1" applyAlignment="1">
      <alignment horizontal="center" vertical="center" wrapText="1"/>
    </xf>
    <xf numFmtId="0" fontId="0" fillId="40" borderId="68" xfId="0" applyFill="1" applyBorder="1" applyAlignment="1">
      <alignment horizontal="center" vertical="center" wrapText="1"/>
    </xf>
    <xf numFmtId="0" fontId="7" fillId="21" borderId="68" xfId="0" applyFont="1" applyFill="1" applyBorder="1" applyAlignment="1">
      <alignment horizontal="center" vertical="center" wrapText="1"/>
    </xf>
    <xf numFmtId="0" fontId="2" fillId="0" borderId="68" xfId="0" applyFont="1" applyBorder="1" applyAlignment="1">
      <alignment horizontal="left" vertical="center" wrapText="1"/>
    </xf>
    <xf numFmtId="0" fontId="0" fillId="0" borderId="68" xfId="0" applyBorder="1" applyAlignment="1">
      <alignment horizontal="center" vertical="center" wrapText="1"/>
    </xf>
    <xf numFmtId="0" fontId="1" fillId="18" borderId="68" xfId="0" applyFont="1" applyFill="1" applyBorder="1" applyAlignment="1">
      <alignment horizontal="center" vertical="center" wrapText="1"/>
    </xf>
    <xf numFmtId="0" fontId="1" fillId="30" borderId="68" xfId="0" applyFont="1" applyFill="1" applyBorder="1" applyAlignment="1">
      <alignment horizontal="center" vertical="center" wrapText="1"/>
    </xf>
    <xf numFmtId="0" fontId="1" fillId="31" borderId="68" xfId="0" applyFont="1" applyFill="1" applyBorder="1" applyAlignment="1">
      <alignment horizontal="center" vertical="center" wrapText="1"/>
    </xf>
    <xf numFmtId="0" fontId="2" fillId="22" borderId="68" xfId="0" applyFont="1" applyFill="1" applyBorder="1" applyAlignment="1">
      <alignment horizontal="center" vertical="center" wrapText="1"/>
    </xf>
    <xf numFmtId="0" fontId="1" fillId="26" borderId="68" xfId="0" applyFont="1" applyFill="1" applyBorder="1" applyAlignment="1">
      <alignment horizontal="center" vertical="center" wrapText="1"/>
    </xf>
    <xf numFmtId="0" fontId="0" fillId="5" borderId="71" xfId="0" applyFill="1" applyBorder="1" applyAlignment="1">
      <alignment horizontal="center" vertical="center" wrapText="1"/>
    </xf>
    <xf numFmtId="0" fontId="0" fillId="5" borderId="72" xfId="0" applyFill="1" applyBorder="1" applyAlignment="1">
      <alignment horizontal="center" vertical="center" wrapText="1"/>
    </xf>
    <xf numFmtId="0" fontId="0" fillId="5" borderId="70" xfId="0" applyFill="1" applyBorder="1" applyAlignment="1">
      <alignment horizontal="center" vertical="center" wrapText="1"/>
    </xf>
    <xf numFmtId="0" fontId="7" fillId="7" borderId="73" xfId="0" applyFont="1" applyFill="1" applyBorder="1" applyAlignment="1">
      <alignment horizontal="center" vertical="center" wrapText="1"/>
    </xf>
    <xf numFmtId="0" fontId="1" fillId="18" borderId="74" xfId="0" applyFont="1" applyFill="1" applyBorder="1" applyAlignment="1">
      <alignment horizontal="center" vertical="center" wrapText="1"/>
    </xf>
    <xf numFmtId="0" fontId="2" fillId="0" borderId="74" xfId="0" applyFont="1" applyBorder="1" applyAlignment="1">
      <alignment horizontal="left" vertical="center" wrapText="1"/>
    </xf>
    <xf numFmtId="0" fontId="7" fillId="29" borderId="74" xfId="0" applyFont="1" applyFill="1" applyBorder="1" applyAlignment="1">
      <alignment horizontal="center" vertical="center" wrapText="1"/>
    </xf>
    <xf numFmtId="0" fontId="0" fillId="42" borderId="74" xfId="0" applyFill="1" applyBorder="1" applyAlignment="1">
      <alignment horizontal="center" vertical="center" wrapText="1"/>
    </xf>
    <xf numFmtId="0" fontId="0" fillId="0" borderId="74" xfId="0" applyBorder="1" applyAlignment="1">
      <alignment horizontal="center" vertical="center" wrapText="1"/>
    </xf>
    <xf numFmtId="0" fontId="0" fillId="0" borderId="75" xfId="0" applyBorder="1" applyAlignment="1">
      <alignment horizontal="left" vertical="center" wrapText="1"/>
    </xf>
    <xf numFmtId="0" fontId="7" fillId="7" borderId="76" xfId="0" applyFont="1" applyFill="1" applyBorder="1" applyAlignment="1">
      <alignment horizontal="center" vertical="center" wrapText="1"/>
    </xf>
    <xf numFmtId="0" fontId="0" fillId="0" borderId="77" xfId="0" applyBorder="1" applyAlignment="1">
      <alignment horizontal="left" vertical="center" wrapText="1"/>
    </xf>
    <xf numFmtId="0" fontId="7" fillId="7" borderId="78" xfId="0" applyFont="1" applyFill="1" applyBorder="1" applyAlignment="1">
      <alignment horizontal="center" vertical="center" wrapText="1"/>
    </xf>
    <xf numFmtId="0" fontId="1" fillId="18" borderId="79" xfId="0" applyFont="1" applyFill="1" applyBorder="1" applyAlignment="1">
      <alignment horizontal="center" vertical="center" wrapText="1"/>
    </xf>
    <xf numFmtId="0" fontId="2" fillId="0" borderId="79" xfId="0" applyFont="1" applyBorder="1" applyAlignment="1">
      <alignment horizontal="left" vertical="center" wrapText="1"/>
    </xf>
    <xf numFmtId="0" fontId="7" fillId="37" borderId="79" xfId="0" applyFont="1" applyFill="1" applyBorder="1" applyAlignment="1">
      <alignment horizontal="center" vertical="center" wrapText="1"/>
    </xf>
    <xf numFmtId="0" fontId="0" fillId="42" borderId="79" xfId="0" applyFill="1" applyBorder="1" applyAlignment="1">
      <alignment horizontal="center" vertical="center" wrapText="1"/>
    </xf>
    <xf numFmtId="0" fontId="0" fillId="0" borderId="79" xfId="0" applyBorder="1" applyAlignment="1">
      <alignment horizontal="center" vertical="center" wrapText="1"/>
    </xf>
    <xf numFmtId="0" fontId="0" fillId="0" borderId="80" xfId="0" applyBorder="1" applyAlignment="1">
      <alignment horizontal="left" vertical="center" wrapText="1"/>
    </xf>
    <xf numFmtId="0" fontId="7" fillId="44" borderId="73" xfId="0" applyFont="1" applyFill="1" applyBorder="1" applyAlignment="1">
      <alignment horizontal="left" vertical="center" wrapText="1"/>
    </xf>
    <xf numFmtId="0" fontId="1" fillId="30" borderId="74" xfId="0" applyFont="1" applyFill="1" applyBorder="1" applyAlignment="1">
      <alignment horizontal="center" vertical="center" wrapText="1"/>
    </xf>
    <xf numFmtId="0" fontId="7" fillId="21" borderId="74" xfId="0" applyFont="1" applyFill="1" applyBorder="1" applyAlignment="1">
      <alignment horizontal="center" vertical="center" wrapText="1"/>
    </xf>
    <xf numFmtId="0" fontId="7" fillId="44" borderId="76" xfId="0" applyFont="1" applyFill="1" applyBorder="1" applyAlignment="1">
      <alignment horizontal="left" vertical="center" wrapText="1"/>
    </xf>
    <xf numFmtId="0" fontId="7" fillId="44" borderId="78" xfId="0" applyFont="1" applyFill="1" applyBorder="1" applyAlignment="1">
      <alignment horizontal="left" vertical="center" wrapText="1"/>
    </xf>
    <xf numFmtId="0" fontId="1" fillId="30" borderId="79" xfId="0" applyFont="1" applyFill="1" applyBorder="1" applyAlignment="1">
      <alignment horizontal="center" vertical="center" wrapText="1"/>
    </xf>
    <xf numFmtId="0" fontId="0" fillId="40" borderId="79" xfId="0" applyFill="1" applyBorder="1" applyAlignment="1">
      <alignment horizontal="center" vertical="center" wrapText="1"/>
    </xf>
    <xf numFmtId="0" fontId="7" fillId="43" borderId="79" xfId="0" applyFont="1" applyFill="1" applyBorder="1" applyAlignment="1">
      <alignment horizontal="center" vertical="center" wrapText="1"/>
    </xf>
    <xf numFmtId="0" fontId="7" fillId="34" borderId="73" xfId="0" applyFont="1" applyFill="1" applyBorder="1" applyAlignment="1">
      <alignment horizontal="left" vertical="center" wrapText="1"/>
    </xf>
    <xf numFmtId="0" fontId="1" fillId="45" borderId="74" xfId="0" applyFont="1" applyFill="1" applyBorder="1" applyAlignment="1">
      <alignment horizontal="center" vertical="center" wrapText="1"/>
    </xf>
    <xf numFmtId="0" fontId="7" fillId="43" borderId="74" xfId="0" applyFont="1" applyFill="1" applyBorder="1" applyAlignment="1">
      <alignment horizontal="center" vertical="center" wrapText="1"/>
    </xf>
    <xf numFmtId="0" fontId="7" fillId="34" borderId="78" xfId="0" applyFont="1" applyFill="1" applyBorder="1" applyAlignment="1">
      <alignment horizontal="left" vertical="center" wrapText="1"/>
    </xf>
    <xf numFmtId="0" fontId="1" fillId="45" borderId="79" xfId="0" applyFont="1" applyFill="1" applyBorder="1" applyAlignment="1">
      <alignment horizontal="center" vertical="center" wrapText="1"/>
    </xf>
    <xf numFmtId="0" fontId="7" fillId="35" borderId="73" xfId="0" applyFont="1" applyFill="1" applyBorder="1" applyAlignment="1">
      <alignment horizontal="left" vertical="center" wrapText="1"/>
    </xf>
    <xf numFmtId="0" fontId="1" fillId="31" borderId="74" xfId="0" applyFont="1" applyFill="1" applyBorder="1" applyAlignment="1">
      <alignment horizontal="center" vertical="center" wrapText="1"/>
    </xf>
    <xf numFmtId="0" fontId="7" fillId="35" borderId="76" xfId="0" applyFont="1" applyFill="1" applyBorder="1" applyAlignment="1">
      <alignment horizontal="left" vertical="center" wrapText="1"/>
    </xf>
    <xf numFmtId="0" fontId="7" fillId="35" borderId="78" xfId="0" applyFont="1" applyFill="1" applyBorder="1" applyAlignment="1">
      <alignment horizontal="left" vertical="center" wrapText="1"/>
    </xf>
    <xf numFmtId="0" fontId="1" fillId="31" borderId="79" xfId="0" applyFont="1" applyFill="1" applyBorder="1" applyAlignment="1">
      <alignment horizontal="center" vertical="center" wrapText="1"/>
    </xf>
    <xf numFmtId="0" fontId="7" fillId="29" borderId="79" xfId="0" applyFont="1" applyFill="1" applyBorder="1" applyAlignment="1">
      <alignment horizontal="center" vertical="center" wrapText="1"/>
    </xf>
    <xf numFmtId="0" fontId="7" fillId="21" borderId="79" xfId="0" applyFont="1" applyFill="1" applyBorder="1" applyAlignment="1">
      <alignment horizontal="center" vertical="center" wrapText="1"/>
    </xf>
    <xf numFmtId="0" fontId="0" fillId="21" borderId="73" xfId="0" applyFill="1" applyBorder="1" applyAlignment="1">
      <alignment horizontal="left" vertical="center" wrapText="1"/>
    </xf>
    <xf numFmtId="0" fontId="2" fillId="22" borderId="74" xfId="0" applyFont="1" applyFill="1" applyBorder="1" applyAlignment="1">
      <alignment horizontal="center" vertical="center" wrapText="1"/>
    </xf>
    <xf numFmtId="0" fontId="0" fillId="21" borderId="76" xfId="0" applyFill="1" applyBorder="1" applyAlignment="1">
      <alignment horizontal="left" vertical="center" wrapText="1"/>
    </xf>
    <xf numFmtId="0" fontId="0" fillId="21" borderId="78" xfId="0" applyFill="1" applyBorder="1" applyAlignment="1">
      <alignment horizontal="left" vertical="center" wrapText="1"/>
    </xf>
    <xf numFmtId="0" fontId="2" fillId="22" borderId="79" xfId="0" applyFont="1" applyFill="1" applyBorder="1" applyAlignment="1">
      <alignment horizontal="center" vertical="center" wrapText="1"/>
    </xf>
    <xf numFmtId="0" fontId="7" fillId="46" borderId="73" xfId="0" applyFont="1" applyFill="1" applyBorder="1" applyAlignment="1">
      <alignment horizontal="left" vertical="center" wrapText="1"/>
    </xf>
    <xf numFmtId="0" fontId="1" fillId="26" borderId="74" xfId="0" applyFont="1" applyFill="1" applyBorder="1" applyAlignment="1">
      <alignment horizontal="center" vertical="center" wrapText="1"/>
    </xf>
    <xf numFmtId="0" fontId="7" fillId="46" borderId="76" xfId="0" applyFont="1" applyFill="1" applyBorder="1" applyAlignment="1">
      <alignment horizontal="left" vertical="center" wrapText="1"/>
    </xf>
    <xf numFmtId="0" fontId="7" fillId="46" borderId="78" xfId="0" applyFont="1" applyFill="1" applyBorder="1" applyAlignment="1">
      <alignment horizontal="left" vertical="center" wrapText="1"/>
    </xf>
    <xf numFmtId="0" fontId="1" fillId="26" borderId="79" xfId="0" applyFont="1" applyFill="1" applyBorder="1" applyAlignment="1">
      <alignment horizontal="center" vertical="center" wrapText="1"/>
    </xf>
    <xf numFmtId="0" fontId="1" fillId="48" borderId="68" xfId="0" applyFont="1" applyFill="1" applyBorder="1" applyAlignment="1">
      <alignment horizontal="center" vertical="center" wrapText="1"/>
    </xf>
    <xf numFmtId="0" fontId="7" fillId="47" borderId="73" xfId="0" applyFont="1" applyFill="1" applyBorder="1" applyAlignment="1">
      <alignment horizontal="left" vertical="center" wrapText="1"/>
    </xf>
    <xf numFmtId="0" fontId="1" fillId="48" borderId="74" xfId="0" applyFont="1" applyFill="1" applyBorder="1" applyAlignment="1">
      <alignment horizontal="center" vertical="center" wrapText="1"/>
    </xf>
    <xf numFmtId="0" fontId="7" fillId="47" borderId="76" xfId="0" applyFont="1" applyFill="1" applyBorder="1" applyAlignment="1">
      <alignment horizontal="left" vertical="center" wrapText="1"/>
    </xf>
    <xf numFmtId="0" fontId="7" fillId="47" borderId="78" xfId="0" applyFont="1" applyFill="1" applyBorder="1" applyAlignment="1">
      <alignment horizontal="left" vertical="center" wrapText="1"/>
    </xf>
    <xf numFmtId="0" fontId="1" fillId="48" borderId="79" xfId="0" applyFont="1" applyFill="1" applyBorder="1" applyAlignment="1">
      <alignment horizontal="center" vertical="center" wrapText="1"/>
    </xf>
    <xf numFmtId="0" fontId="1" fillId="49" borderId="68" xfId="0" applyFont="1" applyFill="1" applyBorder="1" applyAlignment="1">
      <alignment horizontal="center" vertical="center" wrapText="1"/>
    </xf>
    <xf numFmtId="0" fontId="7" fillId="5" borderId="73" xfId="0" applyFont="1" applyFill="1" applyBorder="1" applyAlignment="1">
      <alignment horizontal="left" vertical="center" wrapText="1"/>
    </xf>
    <xf numFmtId="0" fontId="1" fillId="49" borderId="74" xfId="0" applyFont="1" applyFill="1" applyBorder="1" applyAlignment="1">
      <alignment horizontal="center" vertical="center" wrapText="1"/>
    </xf>
    <xf numFmtId="0" fontId="7" fillId="5" borderId="76" xfId="0" applyFont="1" applyFill="1" applyBorder="1" applyAlignment="1">
      <alignment horizontal="left" vertical="center" wrapText="1"/>
    </xf>
    <xf numFmtId="0" fontId="7" fillId="5" borderId="78" xfId="0" applyFont="1" applyFill="1" applyBorder="1" applyAlignment="1">
      <alignment horizontal="left" vertical="center" wrapText="1"/>
    </xf>
    <xf numFmtId="0" fontId="1" fillId="49" borderId="79" xfId="0" applyFont="1" applyFill="1" applyBorder="1" applyAlignment="1">
      <alignment horizontal="center" vertical="center" wrapText="1"/>
    </xf>
    <xf numFmtId="0" fontId="1" fillId="50" borderId="68" xfId="0" applyFont="1" applyFill="1" applyBorder="1" applyAlignment="1">
      <alignment horizontal="center" vertical="center" wrapText="1"/>
    </xf>
    <xf numFmtId="0" fontId="7" fillId="51" borderId="73" xfId="0" applyFont="1" applyFill="1" applyBorder="1" applyAlignment="1">
      <alignment horizontal="left" vertical="center" wrapText="1"/>
    </xf>
    <xf numFmtId="0" fontId="1" fillId="50" borderId="74" xfId="0" applyFont="1" applyFill="1" applyBorder="1" applyAlignment="1">
      <alignment horizontal="center" vertical="center" wrapText="1"/>
    </xf>
    <xf numFmtId="0" fontId="7" fillId="51" borderId="76" xfId="0" applyFont="1" applyFill="1" applyBorder="1" applyAlignment="1">
      <alignment horizontal="left" vertical="center" wrapText="1"/>
    </xf>
    <xf numFmtId="0" fontId="7" fillId="51" borderId="78" xfId="0" applyFont="1" applyFill="1" applyBorder="1" applyAlignment="1">
      <alignment horizontal="left" vertical="center" wrapText="1"/>
    </xf>
    <xf numFmtId="0" fontId="1" fillId="50" borderId="79" xfId="0" applyFont="1" applyFill="1" applyBorder="1" applyAlignment="1">
      <alignment horizontal="center" vertical="center" wrapText="1"/>
    </xf>
    <xf numFmtId="0" fontId="0" fillId="0" borderId="81" xfId="0" applyBorder="1" applyAlignment="1">
      <alignment vertical="center" wrapText="1"/>
    </xf>
    <xf numFmtId="0" fontId="0" fillId="0" borderId="69" xfId="0" applyBorder="1" applyAlignment="1">
      <alignment vertical="center" wrapText="1"/>
    </xf>
    <xf numFmtId="0" fontId="0" fillId="0" borderId="82" xfId="0" applyBorder="1" applyAlignment="1">
      <alignment vertical="center" wrapText="1"/>
    </xf>
    <xf numFmtId="0" fontId="0" fillId="0" borderId="82" xfId="0" applyBorder="1" applyAlignment="1">
      <alignment horizontal="left" vertical="center" wrapText="1"/>
    </xf>
    <xf numFmtId="0" fontId="0" fillId="0" borderId="81" xfId="0" applyBorder="1" applyAlignment="1">
      <alignment horizontal="left" vertical="center" wrapText="1"/>
    </xf>
    <xf numFmtId="0" fontId="12" fillId="9" borderId="83" xfId="0" applyFont="1" applyFill="1" applyBorder="1" applyAlignment="1">
      <alignment horizontal="center" vertical="center" wrapText="1"/>
    </xf>
    <xf numFmtId="0" fontId="12" fillId="9" borderId="84" xfId="0" applyFont="1" applyFill="1" applyBorder="1" applyAlignment="1">
      <alignment horizontal="center" vertical="center" wrapText="1"/>
    </xf>
    <xf numFmtId="0" fontId="0" fillId="0" borderId="73" xfId="0" applyBorder="1" applyAlignment="1">
      <alignment horizontal="left" vertical="center" wrapText="1"/>
    </xf>
    <xf numFmtId="0" fontId="0" fillId="0" borderId="76" xfId="0" applyBorder="1" applyAlignment="1">
      <alignment horizontal="left" vertical="center" wrapText="1"/>
    </xf>
    <xf numFmtId="0" fontId="0" fillId="0" borderId="78" xfId="0" applyBorder="1" applyAlignment="1">
      <alignment horizontal="left" vertical="center" wrapText="1"/>
    </xf>
    <xf numFmtId="3" fontId="0" fillId="0" borderId="1" xfId="0" applyNumberFormat="1" applyBorder="1" applyAlignment="1">
      <alignment horizontal="center" vertical="center" wrapText="1"/>
    </xf>
    <xf numFmtId="0" fontId="1" fillId="29" borderId="0" xfId="0" applyFont="1" applyFill="1"/>
    <xf numFmtId="0" fontId="1" fillId="19" borderId="0" xfId="0" applyFont="1" applyFill="1"/>
    <xf numFmtId="0" fontId="33" fillId="0" borderId="25" xfId="2" applyBorder="1" applyAlignment="1">
      <alignment horizontal="center" vertical="center" wrapText="1"/>
    </xf>
    <xf numFmtId="0" fontId="33" fillId="0" borderId="39" xfId="2" applyBorder="1" applyAlignment="1">
      <alignment wrapText="1"/>
    </xf>
    <xf numFmtId="9" fontId="29" fillId="11" borderId="88" xfId="1" applyNumberFormat="1" applyFont="1" applyFill="1" applyBorder="1" applyAlignment="1">
      <alignment horizontal="center" vertical="center"/>
    </xf>
    <xf numFmtId="0" fontId="36" fillId="0" borderId="0" xfId="0" applyFont="1" applyAlignment="1">
      <alignment horizontal="right" vertical="center" wrapText="1"/>
    </xf>
    <xf numFmtId="0" fontId="2" fillId="0" borderId="0" xfId="0" applyFont="1" applyAlignment="1">
      <alignment horizontal="center" vertical="center"/>
    </xf>
    <xf numFmtId="0" fontId="0" fillId="16" borderId="0" xfId="0" applyFill="1"/>
    <xf numFmtId="0" fontId="0" fillId="29" borderId="0" xfId="0" applyFill="1"/>
    <xf numFmtId="0" fontId="0" fillId="52" borderId="0" xfId="0" applyFill="1"/>
    <xf numFmtId="0" fontId="0" fillId="19" borderId="0" xfId="0" applyFill="1"/>
    <xf numFmtId="0" fontId="0" fillId="38" borderId="25" xfId="0" applyFill="1" applyBorder="1"/>
    <xf numFmtId="0" fontId="0" fillId="38" borderId="25" xfId="0" applyFill="1" applyBorder="1" applyAlignment="1">
      <alignment vertical="center" wrapText="1"/>
    </xf>
    <xf numFmtId="0" fontId="0" fillId="38" borderId="25" xfId="0" applyFill="1" applyBorder="1" applyAlignment="1">
      <alignment wrapText="1"/>
    </xf>
    <xf numFmtId="0" fontId="0" fillId="0" borderId="91" xfId="0" applyBorder="1" applyAlignment="1">
      <alignment vertical="center" wrapText="1"/>
    </xf>
    <xf numFmtId="0" fontId="0" fillId="0" borderId="91" xfId="0" applyBorder="1"/>
    <xf numFmtId="0" fontId="0" fillId="0" borderId="91" xfId="0" applyBorder="1" applyAlignment="1">
      <alignment vertical="center"/>
    </xf>
    <xf numFmtId="0" fontId="33" fillId="0" borderId="91" xfId="2" applyBorder="1" applyAlignment="1">
      <alignment wrapText="1"/>
    </xf>
    <xf numFmtId="0" fontId="0" fillId="38" borderId="0" xfId="0" applyFill="1"/>
    <xf numFmtId="0" fontId="2" fillId="9" borderId="0" xfId="0" applyFont="1" applyFill="1"/>
    <xf numFmtId="0" fontId="2" fillId="10" borderId="0" xfId="0" applyFont="1" applyFill="1"/>
    <xf numFmtId="0" fontId="2" fillId="10" borderId="1" xfId="0" applyFont="1" applyFill="1" applyBorder="1" applyAlignment="1">
      <alignment horizontal="center" vertical="center"/>
    </xf>
    <xf numFmtId="0" fontId="2" fillId="10" borderId="1" xfId="0" applyFont="1" applyFill="1" applyBorder="1" applyAlignment="1">
      <alignment horizontal="center" vertical="center" wrapText="1"/>
    </xf>
    <xf numFmtId="0" fontId="0" fillId="9" borderId="0" xfId="0" applyFill="1" applyAlignment="1">
      <alignment wrapText="1"/>
    </xf>
    <xf numFmtId="0" fontId="0" fillId="47" borderId="0" xfId="0" applyFill="1"/>
    <xf numFmtId="0" fontId="1" fillId="47" borderId="0" xfId="0" applyFont="1" applyFill="1"/>
    <xf numFmtId="0" fontId="1" fillId="47" borderId="0" xfId="0" applyFont="1" applyFill="1" applyAlignment="1">
      <alignment vertical="center"/>
    </xf>
    <xf numFmtId="0" fontId="1" fillId="47" borderId="0" xfId="0" applyFont="1" applyFill="1" applyAlignment="1">
      <alignment horizontal="center" wrapText="1"/>
    </xf>
    <xf numFmtId="0" fontId="1" fillId="29" borderId="0" xfId="0" applyFont="1" applyFill="1" applyAlignment="1">
      <alignment horizontal="center" wrapText="1"/>
    </xf>
    <xf numFmtId="0" fontId="1" fillId="53" borderId="0" xfId="0" applyFont="1" applyFill="1"/>
    <xf numFmtId="0" fontId="1" fillId="53" borderId="0" xfId="0" applyFont="1" applyFill="1" applyAlignment="1">
      <alignment wrapText="1"/>
    </xf>
    <xf numFmtId="0" fontId="1" fillId="19" borderId="0" xfId="0" applyFont="1" applyFill="1" applyAlignment="1">
      <alignment wrapText="1"/>
    </xf>
    <xf numFmtId="0" fontId="2" fillId="38" borderId="0" xfId="0" applyFont="1" applyFill="1"/>
    <xf numFmtId="0" fontId="0" fillId="46" borderId="0" xfId="0" applyFill="1"/>
    <xf numFmtId="0" fontId="0" fillId="0" borderId="51" xfId="0" applyBorder="1" applyAlignment="1">
      <alignment horizontal="center" vertical="center" wrapText="1"/>
    </xf>
    <xf numFmtId="0" fontId="3" fillId="0" borderId="35" xfId="0" applyFont="1" applyBorder="1" applyAlignment="1">
      <alignment horizontal="right" vertical="center" wrapText="1"/>
    </xf>
    <xf numFmtId="0" fontId="0" fillId="0" borderId="57" xfId="0" applyBorder="1" applyAlignment="1">
      <alignment horizontal="right" vertical="center" wrapText="1"/>
    </xf>
    <xf numFmtId="0" fontId="0" fillId="0" borderId="57" xfId="0" applyBorder="1" applyAlignment="1">
      <alignment vertical="center"/>
    </xf>
    <xf numFmtId="11" fontId="0" fillId="0" borderId="57" xfId="0" applyNumberFormat="1" applyBorder="1" applyAlignment="1">
      <alignment vertical="center"/>
    </xf>
    <xf numFmtId="0" fontId="0" fillId="0" borderId="91" xfId="0" applyBorder="1" applyAlignment="1">
      <alignment horizontal="right" vertical="center"/>
    </xf>
    <xf numFmtId="0" fontId="0" fillId="0" borderId="91" xfId="0" applyBorder="1" applyAlignment="1">
      <alignment horizontal="center" vertical="center"/>
    </xf>
    <xf numFmtId="0" fontId="0" fillId="0" borderId="91" xfId="0" applyBorder="1" applyAlignment="1">
      <alignment horizontal="right"/>
    </xf>
    <xf numFmtId="0" fontId="2" fillId="0" borderId="1" xfId="0" applyFont="1" applyBorder="1" applyAlignment="1">
      <alignment vertical="center"/>
    </xf>
    <xf numFmtId="0" fontId="2" fillId="10" borderId="1" xfId="0" applyFont="1" applyFill="1" applyBorder="1" applyAlignment="1">
      <alignment vertical="center"/>
    </xf>
    <xf numFmtId="0" fontId="0" fillId="0" borderId="1" xfId="0" applyBorder="1" applyAlignment="1">
      <alignment vertical="center"/>
    </xf>
    <xf numFmtId="0" fontId="0" fillId="9" borderId="0" xfId="0" applyFill="1" applyAlignment="1">
      <alignment vertical="center"/>
    </xf>
    <xf numFmtId="0" fontId="0" fillId="0" borderId="2" xfId="0" applyBorder="1" applyAlignment="1">
      <alignment vertical="center"/>
    </xf>
    <xf numFmtId="0" fontId="0" fillId="0" borderId="4" xfId="0" applyBorder="1" applyAlignment="1">
      <alignment vertical="center"/>
    </xf>
    <xf numFmtId="0" fontId="1" fillId="29" borderId="0" xfId="0" applyFont="1" applyFill="1" applyAlignment="1">
      <alignment vertical="center"/>
    </xf>
    <xf numFmtId="0" fontId="0" fillId="0" borderId="31" xfId="0" applyBorder="1" applyAlignment="1">
      <alignment vertical="center"/>
    </xf>
    <xf numFmtId="0" fontId="1" fillId="53" borderId="0" xfId="0" applyFont="1" applyFill="1" applyAlignment="1">
      <alignment vertical="center"/>
    </xf>
    <xf numFmtId="0" fontId="1" fillId="19" borderId="0" xfId="0" applyFont="1" applyFill="1" applyAlignment="1">
      <alignment vertical="center"/>
    </xf>
    <xf numFmtId="0" fontId="0" fillId="0" borderId="33" xfId="0" applyBorder="1" applyAlignment="1">
      <alignment vertical="center"/>
    </xf>
    <xf numFmtId="0" fontId="0" fillId="38" borderId="25" xfId="0" applyFill="1" applyBorder="1" applyAlignment="1">
      <alignment vertical="center"/>
    </xf>
    <xf numFmtId="11" fontId="0" fillId="0" borderId="91" xfId="0" applyNumberFormat="1" applyBorder="1" applyAlignment="1">
      <alignment vertical="center"/>
    </xf>
    <xf numFmtId="0" fontId="37" fillId="0" borderId="91" xfId="0" applyFont="1" applyBorder="1" applyAlignment="1">
      <alignment vertical="center"/>
    </xf>
    <xf numFmtId="0" fontId="2" fillId="0" borderId="91" xfId="0" applyFont="1" applyBorder="1" applyAlignment="1">
      <alignment vertical="center"/>
    </xf>
    <xf numFmtId="11" fontId="15" fillId="0" borderId="25" xfId="0" applyNumberFormat="1" applyFont="1" applyBorder="1" applyAlignment="1">
      <alignment vertical="center"/>
    </xf>
    <xf numFmtId="0" fontId="0" fillId="0" borderId="7" xfId="0" applyBorder="1" applyAlignment="1">
      <alignment vertical="center"/>
    </xf>
    <xf numFmtId="0" fontId="0" fillId="0" borderId="92" xfId="0" applyBorder="1" applyAlignment="1">
      <alignment horizontal="center" vertical="center" wrapText="1"/>
    </xf>
    <xf numFmtId="0" fontId="33" fillId="0" borderId="92" xfId="2" applyBorder="1" applyAlignment="1">
      <alignment horizontal="center" vertical="center" wrapText="1"/>
    </xf>
    <xf numFmtId="0" fontId="38" fillId="29" borderId="0" xfId="0" quotePrefix="1" applyFont="1" applyFill="1" applyAlignment="1">
      <alignment horizontal="right" vertical="center"/>
    </xf>
    <xf numFmtId="0" fontId="38" fillId="37" borderId="0" xfId="0" quotePrefix="1" applyFont="1" applyFill="1" applyAlignment="1">
      <alignment horizontal="right" vertical="center"/>
    </xf>
    <xf numFmtId="0" fontId="38" fillId="38" borderId="0" xfId="0" quotePrefix="1" applyFont="1" applyFill="1" applyAlignment="1">
      <alignment horizontal="right" vertical="center"/>
    </xf>
    <xf numFmtId="3" fontId="2" fillId="0" borderId="0" xfId="0" applyNumberFormat="1" applyFont="1" applyAlignment="1">
      <alignment horizontal="center" vertical="center"/>
    </xf>
    <xf numFmtId="3" fontId="2" fillId="3" borderId="0" xfId="0" applyNumberFormat="1" applyFont="1" applyFill="1" applyAlignment="1">
      <alignment horizontal="center" vertical="center"/>
    </xf>
    <xf numFmtId="3" fontId="39" fillId="12" borderId="3" xfId="0" applyNumberFormat="1" applyFont="1" applyFill="1" applyBorder="1" applyAlignment="1">
      <alignment horizontal="center" vertical="center"/>
    </xf>
    <xf numFmtId="3" fontId="39" fillId="12" borderId="5" xfId="0" applyNumberFormat="1" applyFont="1" applyFill="1" applyBorder="1" applyAlignment="1">
      <alignment horizontal="center" vertical="center"/>
    </xf>
    <xf numFmtId="0" fontId="40" fillId="0" borderId="0" xfId="0" applyFont="1" applyAlignment="1">
      <alignment horizontal="right" vertical="center" wrapText="1"/>
    </xf>
    <xf numFmtId="0" fontId="40" fillId="0" borderId="0" xfId="0" applyFont="1" applyAlignment="1">
      <alignment horizontal="right" vertical="center"/>
    </xf>
    <xf numFmtId="3" fontId="2" fillId="0" borderId="0" xfId="0" applyNumberFormat="1" applyFont="1" applyAlignment="1">
      <alignment vertical="center"/>
    </xf>
    <xf numFmtId="0" fontId="4" fillId="0" borderId="0" xfId="0" applyFont="1" applyAlignment="1">
      <alignment horizontal="right" vertical="center"/>
    </xf>
    <xf numFmtId="0" fontId="4" fillId="0" borderId="0" xfId="0" applyFont="1" applyAlignment="1">
      <alignment horizontal="right" vertical="center" wrapText="1"/>
    </xf>
    <xf numFmtId="3" fontId="1" fillId="37" borderId="0" xfId="0" applyNumberFormat="1" applyFont="1" applyFill="1" applyAlignment="1">
      <alignment horizontal="left" vertical="center"/>
    </xf>
    <xf numFmtId="3" fontId="1" fillId="37" borderId="0" xfId="0" applyNumberFormat="1" applyFont="1" applyFill="1" applyAlignment="1">
      <alignment horizontal="center" vertical="center" wrapText="1"/>
    </xf>
    <xf numFmtId="3" fontId="3" fillId="2" borderId="25" xfId="0" applyNumberFormat="1" applyFont="1" applyFill="1" applyBorder="1" applyAlignment="1">
      <alignment horizontal="center" vertical="center"/>
    </xf>
    <xf numFmtId="3" fontId="3" fillId="0" borderId="25" xfId="0" applyNumberFormat="1" applyFont="1" applyBorder="1" applyAlignment="1">
      <alignment horizontal="right" vertical="center"/>
    </xf>
    <xf numFmtId="3" fontId="1" fillId="38" borderId="25" xfId="0" applyNumberFormat="1" applyFont="1" applyFill="1" applyBorder="1" applyAlignment="1">
      <alignment horizontal="center" vertical="center"/>
    </xf>
    <xf numFmtId="3" fontId="0" fillId="54" borderId="6" xfId="0" applyNumberFormat="1" applyFill="1" applyBorder="1" applyAlignment="1">
      <alignment horizontal="center" vertical="center"/>
    </xf>
    <xf numFmtId="0" fontId="0" fillId="54" borderId="5" xfId="0" applyFill="1" applyBorder="1" applyAlignment="1">
      <alignment horizontal="center" vertical="center"/>
    </xf>
    <xf numFmtId="3" fontId="1" fillId="45" borderId="3" xfId="0" applyNumberFormat="1" applyFont="1" applyFill="1" applyBorder="1" applyAlignment="1">
      <alignment horizontal="center" vertical="center" wrapText="1"/>
    </xf>
    <xf numFmtId="3" fontId="20" fillId="18" borderId="43" xfId="0" applyNumberFormat="1" applyFont="1" applyFill="1" applyBorder="1" applyAlignment="1">
      <alignment horizontal="center" vertical="center" wrapText="1"/>
    </xf>
    <xf numFmtId="3" fontId="20" fillId="34" borderId="43" xfId="0" applyNumberFormat="1" applyFont="1" applyFill="1" applyBorder="1" applyAlignment="1">
      <alignment horizontal="center" vertical="center" wrapText="1"/>
    </xf>
    <xf numFmtId="3" fontId="1" fillId="31" borderId="48" xfId="0" applyNumberFormat="1" applyFont="1" applyFill="1" applyBorder="1" applyAlignment="1">
      <alignment horizontal="center" vertical="center" wrapText="1"/>
    </xf>
    <xf numFmtId="3" fontId="1" fillId="31" borderId="49" xfId="0" applyNumberFormat="1" applyFont="1" applyFill="1" applyBorder="1" applyAlignment="1">
      <alignment horizontal="center" vertical="center" wrapText="1"/>
    </xf>
    <xf numFmtId="3" fontId="1" fillId="7" borderId="49" xfId="0" applyNumberFormat="1" applyFont="1" applyFill="1" applyBorder="1" applyAlignment="1">
      <alignment horizontal="center" vertical="center" wrapText="1"/>
    </xf>
    <xf numFmtId="0" fontId="41" fillId="29" borderId="0" xfId="0" applyFont="1" applyFill="1" applyAlignment="1">
      <alignment vertical="center"/>
    </xf>
    <xf numFmtId="0" fontId="23" fillId="0" borderId="0" xfId="0" applyFont="1" applyAlignment="1">
      <alignment vertical="center"/>
    </xf>
    <xf numFmtId="3" fontId="20" fillId="18" borderId="3" xfId="0" applyNumberFormat="1" applyFont="1" applyFill="1" applyBorder="1" applyAlignment="1">
      <alignment horizontal="center" vertical="center" wrapText="1"/>
    </xf>
    <xf numFmtId="3" fontId="41" fillId="0" borderId="0" xfId="0" applyNumberFormat="1" applyFont="1" applyAlignment="1">
      <alignment horizontal="center" vertical="center"/>
    </xf>
    <xf numFmtId="0" fontId="41" fillId="0" borderId="0" xfId="0" applyFont="1" applyAlignment="1">
      <alignment vertical="center"/>
    </xf>
    <xf numFmtId="0" fontId="0" fillId="54" borderId="52" xfId="0" applyFill="1" applyBorder="1" applyAlignment="1">
      <alignment horizontal="center" vertical="center"/>
    </xf>
    <xf numFmtId="0" fontId="0" fillId="54" borderId="55" xfId="0" applyFill="1" applyBorder="1" applyAlignment="1">
      <alignment horizontal="center" vertical="center"/>
    </xf>
    <xf numFmtId="3" fontId="32" fillId="4" borderId="31" xfId="0" applyNumberFormat="1" applyFont="1" applyFill="1" applyBorder="1" applyAlignment="1">
      <alignment horizontal="center" vertical="center"/>
    </xf>
    <xf numFmtId="3" fontId="32" fillId="4" borderId="54" xfId="0" applyNumberFormat="1" applyFont="1" applyFill="1" applyBorder="1" applyAlignment="1">
      <alignment horizontal="center" vertical="center"/>
    </xf>
    <xf numFmtId="3" fontId="32" fillId="4" borderId="57" xfId="0" applyNumberFormat="1" applyFont="1" applyFill="1" applyBorder="1" applyAlignment="1">
      <alignment horizontal="center" vertical="center"/>
    </xf>
    <xf numFmtId="3" fontId="0" fillId="54" borderId="93" xfId="0" applyNumberFormat="1" applyFill="1" applyBorder="1" applyAlignment="1">
      <alignment horizontal="center" vertical="center"/>
    </xf>
    <xf numFmtId="0" fontId="0" fillId="54" borderId="94" xfId="0" applyFill="1" applyBorder="1" applyAlignment="1">
      <alignment horizontal="center" vertical="center"/>
    </xf>
    <xf numFmtId="3" fontId="39" fillId="12" borderId="95" xfId="0" applyNumberFormat="1" applyFont="1" applyFill="1" applyBorder="1" applyAlignment="1">
      <alignment horizontal="center" vertical="center"/>
    </xf>
    <xf numFmtId="3" fontId="39" fillId="12" borderId="94" xfId="0" applyNumberFormat="1" applyFont="1" applyFill="1" applyBorder="1" applyAlignment="1">
      <alignment horizontal="center" vertical="center"/>
    </xf>
    <xf numFmtId="3" fontId="32" fillId="4" borderId="96" xfId="0" applyNumberFormat="1" applyFont="1" applyFill="1" applyBorder="1" applyAlignment="1">
      <alignment horizontal="center" vertical="center"/>
    </xf>
    <xf numFmtId="3" fontId="32" fillId="4" borderId="97" xfId="0" applyNumberFormat="1" applyFont="1" applyFill="1" applyBorder="1" applyAlignment="1">
      <alignment horizontal="center" vertical="center"/>
    </xf>
    <xf numFmtId="3" fontId="0" fillId="54" borderId="98" xfId="0" applyNumberFormat="1" applyFill="1" applyBorder="1" applyAlignment="1">
      <alignment horizontal="center" vertical="center"/>
    </xf>
    <xf numFmtId="0" fontId="0" fillId="54" borderId="99" xfId="0" applyFill="1" applyBorder="1" applyAlignment="1">
      <alignment horizontal="center" vertical="center"/>
    </xf>
    <xf numFmtId="3" fontId="39" fillId="12" borderId="100" xfId="0" applyNumberFormat="1" applyFont="1" applyFill="1" applyBorder="1" applyAlignment="1">
      <alignment horizontal="center" vertical="center"/>
    </xf>
    <xf numFmtId="3" fontId="39" fillId="12" borderId="99" xfId="0" applyNumberFormat="1" applyFont="1" applyFill="1" applyBorder="1" applyAlignment="1">
      <alignment horizontal="center" vertical="center"/>
    </xf>
    <xf numFmtId="3" fontId="32" fillId="4" borderId="101" xfId="0" applyNumberFormat="1" applyFont="1" applyFill="1" applyBorder="1" applyAlignment="1">
      <alignment horizontal="center" vertical="center"/>
    </xf>
    <xf numFmtId="3" fontId="32" fillId="2" borderId="102" xfId="1" applyNumberFormat="1" applyFont="1" applyFill="1" applyBorder="1" applyAlignment="1">
      <alignment horizontal="center" vertical="center"/>
    </xf>
    <xf numFmtId="3" fontId="32" fillId="3" borderId="102" xfId="1" applyNumberFormat="1" applyFont="1" applyFill="1" applyBorder="1" applyAlignment="1">
      <alignment horizontal="center" vertical="center"/>
    </xf>
    <xf numFmtId="3" fontId="0" fillId="54" borderId="31" xfId="0" applyNumberFormat="1" applyFill="1" applyBorder="1" applyAlignment="1">
      <alignment horizontal="center" vertical="center"/>
    </xf>
    <xf numFmtId="0" fontId="0" fillId="54" borderId="31" xfId="0" applyFill="1" applyBorder="1" applyAlignment="1">
      <alignment horizontal="center" vertical="center"/>
    </xf>
    <xf numFmtId="3" fontId="0" fillId="54" borderId="54" xfId="0" applyNumberFormat="1" applyFill="1" applyBorder="1" applyAlignment="1">
      <alignment horizontal="center" vertical="center"/>
    </xf>
    <xf numFmtId="0" fontId="0" fillId="54" borderId="54" xfId="0" applyFill="1" applyBorder="1" applyAlignment="1">
      <alignment horizontal="center" vertical="center"/>
    </xf>
    <xf numFmtId="3" fontId="0" fillId="54" borderId="57" xfId="0" applyNumberFormat="1" applyFill="1" applyBorder="1" applyAlignment="1">
      <alignment horizontal="center" vertical="center"/>
    </xf>
    <xf numFmtId="0" fontId="0" fillId="54" borderId="57" xfId="0" applyFill="1" applyBorder="1" applyAlignment="1">
      <alignment horizontal="center" vertical="center"/>
    </xf>
    <xf numFmtId="3" fontId="39" fillId="12" borderId="31" xfId="0" applyNumberFormat="1" applyFont="1" applyFill="1" applyBorder="1" applyAlignment="1">
      <alignment horizontal="center" vertical="center"/>
    </xf>
    <xf numFmtId="3" fontId="39" fillId="12" borderId="54" xfId="0" applyNumberFormat="1" applyFont="1" applyFill="1" applyBorder="1" applyAlignment="1">
      <alignment horizontal="center" vertical="center"/>
    </xf>
    <xf numFmtId="3" fontId="39" fillId="12" borderId="57" xfId="0" applyNumberFormat="1" applyFont="1" applyFill="1" applyBorder="1" applyAlignment="1">
      <alignment horizontal="center" vertical="center"/>
    </xf>
    <xf numFmtId="3" fontId="20" fillId="45" borderId="3" xfId="0" applyNumberFormat="1" applyFont="1" applyFill="1" applyBorder="1" applyAlignment="1">
      <alignment horizontal="center" vertical="center" wrapText="1"/>
    </xf>
    <xf numFmtId="3" fontId="20" fillId="5" borderId="2" xfId="0" applyNumberFormat="1" applyFont="1" applyFill="1" applyBorder="1" applyAlignment="1">
      <alignment horizontal="center" vertical="center" wrapText="1"/>
    </xf>
    <xf numFmtId="0" fontId="20" fillId="5" borderId="2" xfId="0" applyFont="1" applyFill="1" applyBorder="1" applyAlignment="1">
      <alignment horizontal="center" vertical="center" wrapText="1"/>
    </xf>
    <xf numFmtId="0" fontId="0" fillId="54" borderId="25" xfId="0" applyFill="1" applyBorder="1" applyAlignment="1">
      <alignment horizontal="center" vertical="center"/>
    </xf>
    <xf numFmtId="3" fontId="39" fillId="12" borderId="58" xfId="0" applyNumberFormat="1" applyFont="1" applyFill="1" applyBorder="1" applyAlignment="1">
      <alignment horizontal="center" vertical="center"/>
    </xf>
    <xf numFmtId="3" fontId="39" fillId="12" borderId="25" xfId="0" applyNumberFormat="1" applyFont="1" applyFill="1" applyBorder="1" applyAlignment="1">
      <alignment horizontal="center" vertical="center"/>
    </xf>
    <xf numFmtId="3" fontId="2" fillId="4" borderId="31" xfId="0" applyNumberFormat="1" applyFont="1" applyFill="1" applyBorder="1" applyAlignment="1">
      <alignment horizontal="center" vertical="center"/>
    </xf>
    <xf numFmtId="3" fontId="2" fillId="4" borderId="54" xfId="0" applyNumberFormat="1" applyFont="1" applyFill="1" applyBorder="1" applyAlignment="1">
      <alignment horizontal="center" vertical="center"/>
    </xf>
    <xf numFmtId="3" fontId="2" fillId="4" borderId="57" xfId="0" applyNumberFormat="1" applyFont="1" applyFill="1" applyBorder="1" applyAlignment="1">
      <alignment horizontal="center" vertical="center"/>
    </xf>
    <xf numFmtId="3" fontId="0" fillId="54" borderId="25" xfId="0" applyNumberFormat="1" applyFill="1" applyBorder="1" applyAlignment="1">
      <alignment horizontal="center" vertical="center"/>
    </xf>
    <xf numFmtId="0" fontId="42" fillId="17" borderId="0" xfId="0" applyFont="1" applyFill="1" applyAlignment="1">
      <alignment vertical="center"/>
    </xf>
    <xf numFmtId="0" fontId="0" fillId="0" borderId="0" xfId="0" applyAlignment="1">
      <alignment horizontal="right" vertical="center"/>
    </xf>
    <xf numFmtId="0" fontId="0" fillId="0" borderId="33" xfId="0" applyBorder="1" applyAlignment="1">
      <alignment horizontal="right" vertical="center"/>
    </xf>
    <xf numFmtId="3" fontId="32" fillId="4" borderId="103" xfId="0" applyNumberFormat="1" applyFont="1" applyFill="1" applyBorder="1" applyAlignment="1">
      <alignment horizontal="center" vertical="center"/>
    </xf>
    <xf numFmtId="3" fontId="32" fillId="3" borderId="88" xfId="1" applyNumberFormat="1" applyFont="1" applyFill="1" applyBorder="1" applyAlignment="1">
      <alignment horizontal="center" vertical="center"/>
    </xf>
    <xf numFmtId="3" fontId="13" fillId="33" borderId="25" xfId="0" applyNumberFormat="1" applyFont="1" applyFill="1" applyBorder="1" applyAlignment="1">
      <alignment horizontal="center" vertical="center"/>
    </xf>
    <xf numFmtId="3" fontId="1" fillId="5" borderId="25" xfId="0" applyNumberFormat="1" applyFont="1" applyFill="1" applyBorder="1" applyAlignment="1">
      <alignment horizontal="right" vertical="center"/>
    </xf>
    <xf numFmtId="3" fontId="1" fillId="5" borderId="0" xfId="0" applyNumberFormat="1" applyFont="1" applyFill="1" applyAlignment="1">
      <alignment horizontal="center" vertical="center" wrapText="1"/>
    </xf>
    <xf numFmtId="3" fontId="39" fillId="12" borderId="52" xfId="0" applyNumberFormat="1" applyFont="1" applyFill="1" applyBorder="1" applyAlignment="1">
      <alignment horizontal="center" vertical="center"/>
    </xf>
    <xf numFmtId="3" fontId="39" fillId="12" borderId="55" xfId="0" applyNumberFormat="1" applyFont="1" applyFill="1" applyBorder="1" applyAlignment="1">
      <alignment horizontal="center" vertical="center"/>
    </xf>
    <xf numFmtId="3" fontId="32" fillId="4" borderId="36" xfId="0" applyNumberFormat="1" applyFont="1" applyFill="1" applyBorder="1" applyAlignment="1">
      <alignment horizontal="center" vertical="center"/>
    </xf>
    <xf numFmtId="3" fontId="32" fillId="4" borderId="37" xfId="0" applyNumberFormat="1" applyFont="1" applyFill="1" applyBorder="1" applyAlignment="1">
      <alignment horizontal="center" vertical="center"/>
    </xf>
    <xf numFmtId="4" fontId="32" fillId="9" borderId="106" xfId="0" applyNumberFormat="1" applyFont="1" applyFill="1" applyBorder="1" applyAlignment="1">
      <alignment horizontal="center" vertical="center" wrapText="1"/>
    </xf>
    <xf numFmtId="3" fontId="39" fillId="12" borderId="28" xfId="0" applyNumberFormat="1" applyFont="1" applyFill="1" applyBorder="1" applyAlignment="1">
      <alignment horizontal="center" vertical="center"/>
    </xf>
    <xf numFmtId="0" fontId="0" fillId="54" borderId="41" xfId="0" applyFill="1" applyBorder="1" applyAlignment="1">
      <alignment horizontal="center" vertical="center"/>
    </xf>
    <xf numFmtId="0" fontId="0" fillId="55" borderId="57" xfId="0" applyFill="1" applyBorder="1" applyAlignment="1">
      <alignment horizontal="center" vertical="center"/>
    </xf>
    <xf numFmtId="3" fontId="0" fillId="54" borderId="53" xfId="0" applyNumberFormat="1" applyFill="1" applyBorder="1" applyAlignment="1">
      <alignment horizontal="center" vertical="center"/>
    </xf>
    <xf numFmtId="3" fontId="0" fillId="54" borderId="56" xfId="0" applyNumberFormat="1" applyFill="1" applyBorder="1" applyAlignment="1">
      <alignment horizontal="center" vertical="center"/>
    </xf>
    <xf numFmtId="3" fontId="0" fillId="54" borderId="59" xfId="0" applyNumberFormat="1" applyFill="1" applyBorder="1" applyAlignment="1">
      <alignment horizontal="center" vertical="center"/>
    </xf>
    <xf numFmtId="3" fontId="0" fillId="54" borderId="0" xfId="0" applyNumberFormat="1" applyFill="1" applyAlignment="1">
      <alignment horizontal="center" vertical="center"/>
    </xf>
    <xf numFmtId="0" fontId="0" fillId="23" borderId="25" xfId="0" applyFill="1" applyBorder="1" applyAlignment="1">
      <alignment horizontal="right" vertical="center"/>
    </xf>
    <xf numFmtId="0" fontId="0" fillId="28" borderId="25" xfId="0" applyFill="1" applyBorder="1" applyAlignment="1">
      <alignment horizontal="right" vertical="center"/>
    </xf>
    <xf numFmtId="3" fontId="0" fillId="54" borderId="50" xfId="0" applyNumberFormat="1" applyFill="1" applyBorder="1" applyAlignment="1">
      <alignment horizontal="center" vertical="center"/>
    </xf>
    <xf numFmtId="0" fontId="12" fillId="0" borderId="25" xfId="0" applyFont="1" applyBorder="1" applyAlignment="1">
      <alignment horizontal="right" vertical="center" wrapText="1"/>
    </xf>
    <xf numFmtId="0" fontId="1" fillId="18" borderId="25" xfId="0" applyFont="1" applyFill="1" applyBorder="1" applyAlignment="1">
      <alignment horizontal="center" vertical="center"/>
    </xf>
    <xf numFmtId="0" fontId="2" fillId="3" borderId="25" xfId="0" applyFont="1" applyFill="1" applyBorder="1" applyAlignment="1">
      <alignment vertical="center"/>
    </xf>
    <xf numFmtId="3" fontId="20" fillId="5" borderId="107" xfId="0" applyNumberFormat="1" applyFont="1" applyFill="1" applyBorder="1" applyAlignment="1">
      <alignment horizontal="center" vertical="center" wrapText="1"/>
    </xf>
    <xf numFmtId="0" fontId="1" fillId="27" borderId="25" xfId="0" applyFont="1" applyFill="1" applyBorder="1" applyAlignment="1">
      <alignment horizontal="center" vertical="center"/>
    </xf>
    <xf numFmtId="3" fontId="0" fillId="54" borderId="86" xfId="0" applyNumberFormat="1" applyFill="1" applyBorder="1" applyAlignment="1">
      <alignment horizontal="center" vertical="center"/>
    </xf>
    <xf numFmtId="0" fontId="0" fillId="11" borderId="25" xfId="0" applyFill="1" applyBorder="1" applyAlignment="1">
      <alignment horizontal="right" vertical="center"/>
    </xf>
    <xf numFmtId="0" fontId="0" fillId="11" borderId="25" xfId="0" applyFill="1" applyBorder="1" applyAlignment="1">
      <alignment horizontal="right" vertical="center" wrapText="1"/>
    </xf>
    <xf numFmtId="3" fontId="23" fillId="0" borderId="45" xfId="0" applyNumberFormat="1" applyFont="1" applyBorder="1" applyAlignment="1">
      <alignment horizontal="center" vertical="center"/>
    </xf>
    <xf numFmtId="9" fontId="28" fillId="2" borderId="49" xfId="1" applyNumberFormat="1" applyFont="1" applyFill="1" applyBorder="1" applyAlignment="1" applyProtection="1">
      <alignment horizontal="center" vertical="center"/>
    </xf>
    <xf numFmtId="3" fontId="20" fillId="18" borderId="0" xfId="0" applyNumberFormat="1" applyFont="1" applyFill="1" applyAlignment="1">
      <alignment horizontal="center" vertical="center" wrapText="1"/>
    </xf>
    <xf numFmtId="3" fontId="20" fillId="31" borderId="48" xfId="0" applyNumberFormat="1" applyFont="1" applyFill="1" applyBorder="1" applyAlignment="1">
      <alignment horizontal="center" vertical="center" wrapText="1"/>
    </xf>
    <xf numFmtId="3" fontId="20" fillId="31" borderId="49" xfId="0" applyNumberFormat="1" applyFont="1" applyFill="1" applyBorder="1" applyAlignment="1">
      <alignment horizontal="center" vertical="center" wrapText="1"/>
    </xf>
    <xf numFmtId="3" fontId="20" fillId="7" borderId="49" xfId="0" applyNumberFormat="1" applyFont="1" applyFill="1" applyBorder="1" applyAlignment="1">
      <alignment horizontal="center" vertical="center" wrapText="1"/>
    </xf>
    <xf numFmtId="0" fontId="41" fillId="0" borderId="0" xfId="0" applyFont="1" applyAlignment="1">
      <alignment horizontal="center" vertical="center"/>
    </xf>
    <xf numFmtId="0" fontId="0" fillId="0" borderId="0" xfId="0" applyAlignment="1">
      <alignment horizontal="center" vertical="center"/>
    </xf>
    <xf numFmtId="0" fontId="0" fillId="6" borderId="0" xfId="0" quotePrefix="1" applyFill="1" applyAlignment="1">
      <alignment horizontal="right" vertical="center"/>
    </xf>
    <xf numFmtId="0" fontId="0" fillId="0" borderId="7" xfId="0" applyBorder="1" applyAlignment="1">
      <alignment horizontal="right" vertical="center" wrapText="1"/>
    </xf>
    <xf numFmtId="0" fontId="0" fillId="0" borderId="1" xfId="0" applyBorder="1" applyAlignment="1">
      <alignment horizontal="right" vertical="center" wrapText="1"/>
    </xf>
    <xf numFmtId="0" fontId="0" fillId="0" borderId="1" xfId="0" applyBorder="1" applyAlignment="1">
      <alignment horizontal="right" vertical="center"/>
    </xf>
    <xf numFmtId="10" fontId="3" fillId="54" borderId="31" xfId="0" applyNumberFormat="1" applyFont="1" applyFill="1" applyBorder="1" applyAlignment="1">
      <alignment horizontal="right" vertical="center"/>
    </xf>
    <xf numFmtId="10" fontId="3" fillId="54" borderId="54" xfId="0" applyNumberFormat="1" applyFont="1" applyFill="1" applyBorder="1" applyAlignment="1">
      <alignment horizontal="right" vertical="center"/>
    </xf>
    <xf numFmtId="10" fontId="3" fillId="54" borderId="57" xfId="0" applyNumberFormat="1" applyFont="1" applyFill="1" applyBorder="1" applyAlignment="1">
      <alignment horizontal="right" vertical="center"/>
    </xf>
    <xf numFmtId="3" fontId="0" fillId="12" borderId="31" xfId="0" applyNumberFormat="1" applyFill="1" applyBorder="1" applyAlignment="1">
      <alignment horizontal="center" vertical="center"/>
    </xf>
    <xf numFmtId="3" fontId="0" fillId="12" borderId="54" xfId="0" applyNumberFormat="1" applyFill="1" applyBorder="1" applyAlignment="1">
      <alignment horizontal="center" vertical="center"/>
    </xf>
    <xf numFmtId="3" fontId="0" fillId="12" borderId="57" xfId="0" applyNumberFormat="1" applyFill="1" applyBorder="1" applyAlignment="1">
      <alignment horizontal="center" vertical="center"/>
    </xf>
    <xf numFmtId="3" fontId="43" fillId="4" borderId="31" xfId="0" applyNumberFormat="1" applyFont="1" applyFill="1" applyBorder="1" applyAlignment="1">
      <alignment horizontal="center" vertical="center"/>
    </xf>
    <xf numFmtId="3" fontId="43" fillId="4" borderId="54" xfId="0" applyNumberFormat="1" applyFont="1" applyFill="1" applyBorder="1" applyAlignment="1">
      <alignment horizontal="center" vertical="center"/>
    </xf>
    <xf numFmtId="3" fontId="43" fillId="4" borderId="57" xfId="0" applyNumberFormat="1" applyFont="1" applyFill="1" applyBorder="1" applyAlignment="1">
      <alignment horizontal="center" vertical="center"/>
    </xf>
    <xf numFmtId="3" fontId="0" fillId="12" borderId="25" xfId="0" applyNumberFormat="1" applyFill="1" applyBorder="1" applyAlignment="1">
      <alignment horizontal="center" vertical="center"/>
    </xf>
    <xf numFmtId="3" fontId="43" fillId="4" borderId="25" xfId="0" applyNumberFormat="1" applyFont="1" applyFill="1" applyBorder="1" applyAlignment="1">
      <alignment horizontal="center" vertical="center"/>
    </xf>
    <xf numFmtId="0" fontId="0" fillId="54" borderId="2" xfId="0" applyFill="1" applyBorder="1" applyAlignment="1">
      <alignment horizontal="center" vertical="center"/>
    </xf>
    <xf numFmtId="0" fontId="0" fillId="54" borderId="3" xfId="0" applyFill="1" applyBorder="1" applyAlignment="1">
      <alignment horizontal="center" vertical="center"/>
    </xf>
    <xf numFmtId="0" fontId="0" fillId="54" borderId="4" xfId="0" applyFill="1" applyBorder="1" applyAlignment="1">
      <alignment horizontal="center" vertical="center"/>
    </xf>
    <xf numFmtId="0" fontId="0" fillId="54" borderId="0" xfId="0" applyFill="1" applyAlignment="1">
      <alignment horizontal="center" vertical="center"/>
    </xf>
    <xf numFmtId="3" fontId="20" fillId="5" borderId="25" xfId="0" applyNumberFormat="1" applyFont="1" applyFill="1" applyBorder="1" applyAlignment="1">
      <alignment horizontal="center" vertical="center" wrapText="1"/>
    </xf>
    <xf numFmtId="0" fontId="1" fillId="27" borderId="25" xfId="0" applyFont="1" applyFill="1" applyBorder="1" applyAlignment="1">
      <alignment vertical="center"/>
    </xf>
    <xf numFmtId="0" fontId="0" fillId="54" borderId="89" xfId="0" applyFill="1" applyBorder="1" applyAlignment="1">
      <alignment horizontal="right" vertical="center" wrapText="1"/>
    </xf>
    <xf numFmtId="0" fontId="0" fillId="54" borderId="7" xfId="0" applyFill="1" applyBorder="1" applyAlignment="1">
      <alignment horizontal="right" vertical="center" wrapText="1"/>
    </xf>
    <xf numFmtId="0" fontId="0" fillId="54" borderId="90" xfId="0" applyFill="1" applyBorder="1" applyAlignment="1">
      <alignment horizontal="right" vertical="center" wrapText="1"/>
    </xf>
    <xf numFmtId="0" fontId="0" fillId="54" borderId="25" xfId="0" applyFill="1" applyBorder="1" applyAlignment="1">
      <alignment horizontal="right" vertical="center" wrapText="1"/>
    </xf>
    <xf numFmtId="0" fontId="1" fillId="18" borderId="25" xfId="0" applyFont="1" applyFill="1" applyBorder="1" applyAlignment="1">
      <alignment vertical="center"/>
    </xf>
    <xf numFmtId="0" fontId="3" fillId="27" borderId="0" xfId="0" applyFont="1" applyFill="1" applyAlignment="1">
      <alignment horizontal="right" vertical="center"/>
    </xf>
    <xf numFmtId="0" fontId="0" fillId="27" borderId="0" xfId="0" applyFill="1" applyAlignment="1">
      <alignment horizontal="center" vertical="center"/>
    </xf>
    <xf numFmtId="0" fontId="0" fillId="18" borderId="0" xfId="0" applyFill="1" applyAlignment="1">
      <alignment vertical="center"/>
    </xf>
    <xf numFmtId="3" fontId="2" fillId="4" borderId="25" xfId="0" applyNumberFormat="1" applyFont="1" applyFill="1" applyBorder="1" applyAlignment="1">
      <alignment horizontal="center" vertical="center"/>
    </xf>
    <xf numFmtId="3" fontId="32" fillId="4" borderId="25" xfId="0" applyNumberFormat="1" applyFont="1" applyFill="1" applyBorder="1" applyAlignment="1">
      <alignment horizontal="center" vertical="center"/>
    </xf>
    <xf numFmtId="0" fontId="0" fillId="9" borderId="45" xfId="0" applyFill="1" applyBorder="1" applyAlignment="1">
      <alignment horizontal="center" vertical="center" wrapText="1"/>
    </xf>
    <xf numFmtId="0" fontId="1" fillId="18" borderId="0" xfId="0" applyFont="1" applyFill="1" applyAlignment="1">
      <alignment vertical="center"/>
    </xf>
    <xf numFmtId="0" fontId="1" fillId="27" borderId="0" xfId="0" applyFont="1" applyFill="1" applyAlignment="1">
      <alignment vertical="center"/>
    </xf>
    <xf numFmtId="3" fontId="32" fillId="4" borderId="38" xfId="0" applyNumberFormat="1" applyFont="1" applyFill="1" applyBorder="1" applyAlignment="1">
      <alignment horizontal="center" vertical="center"/>
    </xf>
    <xf numFmtId="0" fontId="3" fillId="18" borderId="0" xfId="0" applyFont="1" applyFill="1" applyAlignment="1">
      <alignment horizontal="right" vertical="center" wrapText="1"/>
    </xf>
    <xf numFmtId="0" fontId="0" fillId="0" borderId="108" xfId="0" applyBorder="1" applyAlignment="1">
      <alignment horizontal="right" vertical="center" wrapText="1"/>
    </xf>
    <xf numFmtId="0" fontId="0" fillId="0" borderId="109" xfId="0" applyBorder="1" applyAlignment="1">
      <alignment horizontal="right" vertical="center" wrapText="1"/>
    </xf>
    <xf numFmtId="0" fontId="0" fillId="0" borderId="110" xfId="0" applyBorder="1" applyAlignment="1">
      <alignment horizontal="right" vertical="center" wrapText="1"/>
    </xf>
    <xf numFmtId="0" fontId="0" fillId="6" borderId="25" xfId="0" applyFill="1" applyBorder="1" applyAlignment="1">
      <alignment vertical="center" wrapText="1"/>
    </xf>
    <xf numFmtId="0" fontId="2" fillId="11" borderId="5" xfId="0" applyFont="1" applyFill="1" applyBorder="1" applyAlignment="1">
      <alignment horizontal="right" vertical="center" wrapText="1"/>
    </xf>
    <xf numFmtId="0" fontId="0" fillId="11" borderId="28" xfId="0" applyFill="1" applyBorder="1" applyAlignment="1">
      <alignment vertical="center"/>
    </xf>
    <xf numFmtId="0" fontId="0" fillId="11" borderId="85" xfId="0" applyFill="1" applyBorder="1" applyAlignment="1">
      <alignment vertical="center"/>
    </xf>
    <xf numFmtId="3" fontId="0" fillId="11" borderId="85" xfId="0" applyNumberFormat="1" applyFill="1" applyBorder="1" applyAlignment="1">
      <alignment vertical="center"/>
    </xf>
    <xf numFmtId="3" fontId="39" fillId="11" borderId="85" xfId="0" applyNumberFormat="1" applyFont="1" applyFill="1" applyBorder="1" applyAlignment="1">
      <alignment vertical="center"/>
    </xf>
    <xf numFmtId="3" fontId="2" fillId="11" borderId="51" xfId="0" applyNumberFormat="1" applyFont="1" applyFill="1" applyBorder="1" applyAlignment="1">
      <alignment horizontal="center" vertical="center"/>
    </xf>
    <xf numFmtId="3" fontId="0" fillId="54" borderId="45" xfId="0" applyNumberFormat="1" applyFill="1" applyBorder="1" applyAlignment="1">
      <alignment horizontal="center" vertical="center"/>
    </xf>
    <xf numFmtId="3" fontId="12" fillId="54" borderId="45" xfId="0" applyNumberFormat="1" applyFont="1" applyFill="1" applyBorder="1" applyAlignment="1">
      <alignment horizontal="center" vertical="center"/>
    </xf>
    <xf numFmtId="0" fontId="0" fillId="9" borderId="45" xfId="0" applyFill="1" applyBorder="1" applyAlignment="1">
      <alignment horizontal="center" vertical="center"/>
    </xf>
    <xf numFmtId="3" fontId="1" fillId="5" borderId="111" xfId="0" applyNumberFormat="1" applyFont="1" applyFill="1" applyBorder="1" applyAlignment="1">
      <alignment horizontal="center" vertical="center" wrapText="1"/>
    </xf>
    <xf numFmtId="0" fontId="24" fillId="18" borderId="46" xfId="0" applyFont="1" applyFill="1" applyBorder="1" applyAlignment="1">
      <alignment horizontal="left" vertical="center"/>
    </xf>
    <xf numFmtId="0" fontId="0" fillId="18" borderId="47" xfId="0" applyFill="1" applyBorder="1" applyAlignment="1">
      <alignment vertical="center"/>
    </xf>
    <xf numFmtId="0" fontId="22" fillId="4" borderId="46" xfId="0" applyFont="1" applyFill="1" applyBorder="1" applyAlignment="1">
      <alignment horizontal="left" vertical="center"/>
    </xf>
    <xf numFmtId="0" fontId="0" fillId="4" borderId="47" xfId="0" applyFill="1" applyBorder="1" applyAlignment="1">
      <alignment vertical="center"/>
    </xf>
    <xf numFmtId="0" fontId="22" fillId="3" borderId="46" xfId="0" applyFont="1" applyFill="1" applyBorder="1" applyAlignment="1">
      <alignment horizontal="left" vertical="center"/>
    </xf>
    <xf numFmtId="0" fontId="0" fillId="3" borderId="47" xfId="0" applyFill="1" applyBorder="1" applyAlignment="1">
      <alignment vertical="center"/>
    </xf>
    <xf numFmtId="0" fontId="24" fillId="27" borderId="46" xfId="0" applyFont="1" applyFill="1" applyBorder="1" applyAlignment="1">
      <alignment horizontal="left" vertical="center"/>
    </xf>
    <xf numFmtId="0" fontId="7" fillId="27" borderId="47" xfId="0" applyFont="1" applyFill="1" applyBorder="1" applyAlignment="1">
      <alignment vertical="center"/>
    </xf>
    <xf numFmtId="0" fontId="0" fillId="0" borderId="73" xfId="0" applyBorder="1" applyAlignment="1">
      <alignment horizontal="center" vertical="center" wrapText="1"/>
    </xf>
    <xf numFmtId="0" fontId="0" fillId="0" borderId="76" xfId="0" applyBorder="1" applyAlignment="1">
      <alignment horizontal="center" vertical="center" wrapText="1"/>
    </xf>
    <xf numFmtId="3" fontId="7" fillId="5" borderId="106" xfId="0" applyNumberFormat="1" applyFont="1" applyFill="1" applyBorder="1" applyAlignment="1">
      <alignment horizontal="center" vertical="center" wrapText="1"/>
    </xf>
    <xf numFmtId="3" fontId="0" fillId="54" borderId="55" xfId="0" applyNumberFormat="1" applyFill="1" applyBorder="1" applyAlignment="1">
      <alignment horizontal="center" vertical="center"/>
    </xf>
    <xf numFmtId="3" fontId="39" fillId="12" borderId="51" xfId="0" applyNumberFormat="1" applyFont="1" applyFill="1" applyBorder="1" applyAlignment="1">
      <alignment horizontal="center" vertical="center"/>
    </xf>
    <xf numFmtId="0" fontId="0" fillId="54" borderId="57" xfId="0" applyFill="1" applyBorder="1" applyAlignment="1" applyProtection="1">
      <alignment horizontal="center" vertical="center"/>
      <protection locked="0"/>
    </xf>
    <xf numFmtId="3" fontId="0" fillId="54" borderId="52" xfId="0" applyNumberFormat="1" applyFill="1" applyBorder="1" applyAlignment="1" applyProtection="1">
      <alignment horizontal="center" vertical="center"/>
      <protection locked="0"/>
    </xf>
    <xf numFmtId="0" fontId="0" fillId="54" borderId="31" xfId="0" applyFill="1" applyBorder="1" applyAlignment="1" applyProtection="1">
      <alignment horizontal="center" vertical="center"/>
      <protection locked="0"/>
    </xf>
    <xf numFmtId="3" fontId="0" fillId="54" borderId="57" xfId="0" applyNumberFormat="1" applyFill="1" applyBorder="1" applyAlignment="1" applyProtection="1">
      <alignment horizontal="center" vertical="center"/>
      <protection locked="0"/>
    </xf>
    <xf numFmtId="3" fontId="0" fillId="54" borderId="55" xfId="0" applyNumberFormat="1" applyFill="1" applyBorder="1" applyAlignment="1" applyProtection="1">
      <alignment horizontal="center" vertical="center"/>
      <protection locked="0"/>
    </xf>
    <xf numFmtId="3" fontId="0" fillId="54" borderId="58" xfId="0" applyNumberFormat="1" applyFill="1" applyBorder="1" applyAlignment="1" applyProtection="1">
      <alignment horizontal="center" vertical="center"/>
      <protection locked="0"/>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0" xfId="0" applyFont="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0" fillId="0" borderId="60" xfId="0" applyBorder="1" applyAlignment="1">
      <alignment horizontal="center" vertical="center" wrapText="1"/>
    </xf>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0" xfId="0"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0" borderId="67" xfId="0" applyBorder="1" applyAlignment="1">
      <alignment horizontal="center" vertical="center" wrapText="1"/>
    </xf>
    <xf numFmtId="0" fontId="0" fillId="0" borderId="60" xfId="0" applyBorder="1" applyAlignment="1">
      <alignment horizontal="left" vertical="center" wrapText="1"/>
    </xf>
    <xf numFmtId="0" fontId="0" fillId="0" borderId="61" xfId="0" applyBorder="1" applyAlignment="1">
      <alignment horizontal="left" vertical="center" wrapText="1"/>
    </xf>
    <xf numFmtId="0" fontId="0" fillId="0" borderId="62" xfId="0" applyBorder="1" applyAlignment="1">
      <alignment horizontal="left" vertical="center" wrapText="1"/>
    </xf>
    <xf numFmtId="0" fontId="0" fillId="0" borderId="63" xfId="0" applyBorder="1" applyAlignment="1">
      <alignment horizontal="left" vertical="center" wrapText="1"/>
    </xf>
    <xf numFmtId="0" fontId="0" fillId="0" borderId="0" xfId="0" applyAlignment="1">
      <alignment horizontal="left" vertical="center" wrapText="1"/>
    </xf>
    <xf numFmtId="0" fontId="0" fillId="0" borderId="64" xfId="0" applyBorder="1" applyAlignment="1">
      <alignment horizontal="left" vertical="center" wrapText="1"/>
    </xf>
    <xf numFmtId="0" fontId="0" fillId="0" borderId="65" xfId="0" applyBorder="1" applyAlignment="1">
      <alignment horizontal="left" vertical="center" wrapText="1"/>
    </xf>
    <xf numFmtId="0" fontId="0" fillId="0" borderId="66" xfId="0" applyBorder="1" applyAlignment="1">
      <alignment horizontal="left" vertical="center" wrapText="1"/>
    </xf>
    <xf numFmtId="0" fontId="0" fillId="0" borderId="67" xfId="0" applyBorder="1" applyAlignment="1">
      <alignment horizontal="left" vertical="center" wrapText="1"/>
    </xf>
    <xf numFmtId="0" fontId="9" fillId="0" borderId="112" xfId="0" applyFont="1" applyBorder="1" applyAlignment="1">
      <alignment horizontal="center" vertical="center" wrapText="1"/>
    </xf>
    <xf numFmtId="0" fontId="9" fillId="0" borderId="113" xfId="0" applyFont="1" applyBorder="1" applyAlignment="1">
      <alignment horizontal="center" vertical="center" wrapText="1"/>
    </xf>
    <xf numFmtId="0" fontId="0" fillId="8" borderId="85" xfId="0" applyFill="1" applyBorder="1" applyAlignment="1">
      <alignment horizontal="center" vertical="center" wrapText="1"/>
    </xf>
    <xf numFmtId="0" fontId="0" fillId="8" borderId="51" xfId="0" applyFill="1" applyBorder="1" applyAlignment="1">
      <alignment horizontal="center" vertical="center"/>
    </xf>
    <xf numFmtId="0" fontId="0" fillId="8" borderId="86" xfId="0" applyFill="1" applyBorder="1" applyAlignment="1">
      <alignment horizontal="center" vertical="center" wrapText="1"/>
    </xf>
    <xf numFmtId="0" fontId="0" fillId="8" borderId="53" xfId="0" applyFill="1" applyBorder="1" applyAlignment="1">
      <alignment horizontal="center" vertical="center" wrapText="1"/>
    </xf>
    <xf numFmtId="0" fontId="0" fillId="8" borderId="0" xfId="0" applyFill="1" applyAlignment="1">
      <alignment horizontal="center" vertical="center" wrapText="1"/>
    </xf>
    <xf numFmtId="0" fontId="0" fillId="8" borderId="56" xfId="0" applyFill="1" applyBorder="1" applyAlignment="1">
      <alignment horizontal="center" vertical="center" wrapText="1"/>
    </xf>
    <xf numFmtId="0" fontId="0" fillId="8" borderId="87" xfId="0" applyFill="1" applyBorder="1" applyAlignment="1">
      <alignment horizontal="center" vertical="center" wrapText="1"/>
    </xf>
    <xf numFmtId="0" fontId="0" fillId="8" borderId="59" xfId="0" applyFill="1" applyBorder="1" applyAlignment="1">
      <alignment horizontal="center" vertical="center" wrapText="1"/>
    </xf>
    <xf numFmtId="3" fontId="39" fillId="12" borderId="52" xfId="0" applyNumberFormat="1" applyFont="1" applyFill="1" applyBorder="1" applyAlignment="1">
      <alignment horizontal="center" vertical="center"/>
    </xf>
    <xf numFmtId="3" fontId="39" fillId="12" borderId="86" xfId="0" applyNumberFormat="1" applyFont="1" applyFill="1" applyBorder="1" applyAlignment="1">
      <alignment horizontal="center" vertical="center"/>
    </xf>
    <xf numFmtId="3" fontId="20" fillId="45" borderId="5" xfId="0" applyNumberFormat="1" applyFont="1" applyFill="1" applyBorder="1" applyAlignment="1">
      <alignment horizontal="center" vertical="center" wrapText="1"/>
    </xf>
    <xf numFmtId="3" fontId="20" fillId="45" borderId="6" xfId="0" applyNumberFormat="1" applyFont="1" applyFill="1" applyBorder="1" applyAlignment="1">
      <alignment horizontal="center" vertical="center" wrapText="1"/>
    </xf>
    <xf numFmtId="3" fontId="39" fillId="12" borderId="53" xfId="0" applyNumberFormat="1" applyFont="1" applyFill="1" applyBorder="1" applyAlignment="1">
      <alignment horizontal="center" vertical="center"/>
    </xf>
    <xf numFmtId="3" fontId="39" fillId="12" borderId="58" xfId="0" applyNumberFormat="1" applyFont="1" applyFill="1" applyBorder="1" applyAlignment="1">
      <alignment horizontal="center" vertical="center"/>
    </xf>
    <xf numFmtId="3" fontId="39" fillId="12" borderId="59" xfId="0" applyNumberFormat="1" applyFont="1" applyFill="1" applyBorder="1" applyAlignment="1">
      <alignment horizontal="center" vertical="center"/>
    </xf>
    <xf numFmtId="0" fontId="0" fillId="6" borderId="39" xfId="0" applyFill="1" applyBorder="1" applyAlignment="1">
      <alignment vertical="center" wrapText="1"/>
    </xf>
    <xf numFmtId="0" fontId="0" fillId="6" borderId="40" xfId="0" applyFill="1" applyBorder="1" applyAlignment="1">
      <alignment vertical="center" wrapText="1"/>
    </xf>
    <xf numFmtId="0" fontId="0" fillId="6" borderId="34" xfId="0" applyFill="1" applyBorder="1" applyAlignment="1">
      <alignment vertical="center" wrapText="1"/>
    </xf>
    <xf numFmtId="0" fontId="2" fillId="9" borderId="31" xfId="0" applyFont="1" applyFill="1" applyBorder="1" applyAlignment="1">
      <alignment horizontal="center" vertical="center" wrapText="1"/>
    </xf>
    <xf numFmtId="0" fontId="2" fillId="9" borderId="54" xfId="0" applyFont="1" applyFill="1" applyBorder="1" applyAlignment="1">
      <alignment horizontal="center" vertical="center" wrapText="1"/>
    </xf>
    <xf numFmtId="0" fontId="2" fillId="9" borderId="57" xfId="0" applyFont="1" applyFill="1" applyBorder="1" applyAlignment="1">
      <alignment horizontal="center" vertical="center" wrapText="1"/>
    </xf>
    <xf numFmtId="3" fontId="39" fillId="12" borderId="104" xfId="0" applyNumberFormat="1" applyFont="1" applyFill="1" applyBorder="1" applyAlignment="1">
      <alignment horizontal="center" vertical="center"/>
    </xf>
    <xf numFmtId="3" fontId="39" fillId="12" borderId="105" xfId="0" applyNumberFormat="1" applyFont="1" applyFill="1" applyBorder="1" applyAlignment="1">
      <alignment horizontal="center" vertical="center"/>
    </xf>
    <xf numFmtId="0" fontId="9" fillId="0" borderId="14" xfId="0" applyFont="1" applyBorder="1" applyAlignment="1">
      <alignment horizontal="center" vertical="center" wrapText="1"/>
    </xf>
    <xf numFmtId="0" fontId="9" fillId="0" borderId="15" xfId="0" applyFont="1" applyBorder="1" applyAlignment="1">
      <alignment horizontal="center" vertical="center"/>
    </xf>
    <xf numFmtId="0" fontId="2" fillId="9" borderId="25" xfId="0" applyFont="1" applyFill="1" applyBorder="1" applyAlignment="1">
      <alignment horizontal="center" vertical="center" wrapText="1"/>
    </xf>
    <xf numFmtId="0" fontId="20" fillId="7" borderId="0" xfId="0" applyFont="1" applyFill="1" applyAlignment="1">
      <alignment vertical="center" wrapText="1"/>
    </xf>
    <xf numFmtId="0" fontId="2" fillId="14" borderId="25" xfId="0" applyFont="1" applyFill="1" applyBorder="1" applyAlignment="1">
      <alignment horizontal="center" vertical="center" textRotation="90"/>
    </xf>
    <xf numFmtId="0" fontId="2" fillId="14" borderId="25" xfId="0" applyFont="1" applyFill="1" applyBorder="1" applyAlignment="1">
      <alignment horizontal="center" vertical="center" textRotation="90" wrapText="1"/>
    </xf>
    <xf numFmtId="0" fontId="2" fillId="21" borderId="25" xfId="0" applyFont="1" applyFill="1" applyBorder="1" applyAlignment="1">
      <alignment horizontal="center" vertical="center" textRotation="90" wrapText="1"/>
    </xf>
    <xf numFmtId="0" fontId="2" fillId="9" borderId="52" xfId="0" applyFont="1" applyFill="1" applyBorder="1" applyAlignment="1">
      <alignment horizontal="center" vertical="center" wrapText="1"/>
    </xf>
    <xf numFmtId="0" fontId="2" fillId="9" borderId="55" xfId="0" applyFont="1" applyFill="1" applyBorder="1" applyAlignment="1">
      <alignment horizontal="center" vertical="center" wrapText="1"/>
    </xf>
    <xf numFmtId="0" fontId="2" fillId="9" borderId="58" xfId="0" applyFont="1" applyFill="1" applyBorder="1" applyAlignment="1">
      <alignment horizontal="center" vertical="center" wrapText="1"/>
    </xf>
    <xf numFmtId="3" fontId="39" fillId="12" borderId="85" xfId="0" applyNumberFormat="1" applyFont="1" applyFill="1" applyBorder="1" applyAlignment="1">
      <alignment horizontal="center" vertical="center"/>
    </xf>
    <xf numFmtId="0" fontId="0" fillId="6" borderId="25" xfId="0" applyFill="1" applyBorder="1" applyAlignment="1">
      <alignment vertical="center" wrapText="1"/>
    </xf>
    <xf numFmtId="3" fontId="41" fillId="8" borderId="52" xfId="0" applyNumberFormat="1" applyFont="1" applyFill="1" applyBorder="1" applyAlignment="1">
      <alignment horizontal="right" vertical="center" wrapText="1"/>
    </xf>
    <xf numFmtId="3" fontId="41" fillId="8" borderId="86" xfId="0" applyNumberFormat="1" applyFont="1" applyFill="1" applyBorder="1" applyAlignment="1">
      <alignment horizontal="right" vertical="center"/>
    </xf>
    <xf numFmtId="3" fontId="41" fillId="8" borderId="53" xfId="0" applyNumberFormat="1" applyFont="1" applyFill="1" applyBorder="1" applyAlignment="1">
      <alignment horizontal="right" vertical="center"/>
    </xf>
    <xf numFmtId="3" fontId="41" fillId="8" borderId="55" xfId="0" applyNumberFormat="1" applyFont="1" applyFill="1" applyBorder="1" applyAlignment="1">
      <alignment horizontal="right" vertical="center" wrapText="1"/>
    </xf>
    <xf numFmtId="3" fontId="41" fillId="8" borderId="0" xfId="0" applyNumberFormat="1" applyFont="1" applyFill="1" applyAlignment="1">
      <alignment horizontal="right" vertical="center"/>
    </xf>
    <xf numFmtId="3" fontId="41" fillId="8" borderId="56" xfId="0" applyNumberFormat="1" applyFont="1" applyFill="1" applyBorder="1" applyAlignment="1">
      <alignment horizontal="right" vertical="center"/>
    </xf>
    <xf numFmtId="3" fontId="41" fillId="8" borderId="58" xfId="0" applyNumberFormat="1" applyFont="1" applyFill="1" applyBorder="1" applyAlignment="1">
      <alignment horizontal="right" vertical="center"/>
    </xf>
    <xf numFmtId="3" fontId="41" fillId="8" borderId="87" xfId="0" applyNumberFormat="1" applyFont="1" applyFill="1" applyBorder="1" applyAlignment="1">
      <alignment horizontal="right" vertical="center"/>
    </xf>
    <xf numFmtId="3" fontId="41" fillId="8" borderId="59" xfId="0" applyNumberFormat="1" applyFont="1" applyFill="1" applyBorder="1" applyAlignment="1">
      <alignment horizontal="right" vertical="center"/>
    </xf>
    <xf numFmtId="0" fontId="31" fillId="8" borderId="52" xfId="0" applyFont="1" applyFill="1" applyBorder="1" applyAlignment="1">
      <alignment horizontal="right" vertical="center" wrapText="1"/>
    </xf>
    <xf numFmtId="0" fontId="31" fillId="8" borderId="86" xfId="0" applyFont="1" applyFill="1" applyBorder="1" applyAlignment="1">
      <alignment horizontal="right" vertical="center" wrapText="1"/>
    </xf>
    <xf numFmtId="0" fontId="31" fillId="8" borderId="53" xfId="0" applyFont="1" applyFill="1" applyBorder="1" applyAlignment="1">
      <alignment horizontal="right" vertical="center" wrapText="1"/>
    </xf>
    <xf numFmtId="0" fontId="31" fillId="8" borderId="55" xfId="0" applyFont="1" applyFill="1" applyBorder="1" applyAlignment="1">
      <alignment horizontal="right" vertical="center" wrapText="1"/>
    </xf>
    <xf numFmtId="0" fontId="31" fillId="8" borderId="0" xfId="0" applyFont="1" applyFill="1" applyAlignment="1">
      <alignment horizontal="right" vertical="center" wrapText="1"/>
    </xf>
    <xf numFmtId="0" fontId="31" fillId="8" borderId="56" xfId="0" applyFont="1" applyFill="1" applyBorder="1" applyAlignment="1">
      <alignment horizontal="right" vertical="center" wrapText="1"/>
    </xf>
    <xf numFmtId="0" fontId="31" fillId="8" borderId="58" xfId="0" applyFont="1" applyFill="1" applyBorder="1" applyAlignment="1">
      <alignment horizontal="right" vertical="center" wrapText="1"/>
    </xf>
    <xf numFmtId="0" fontId="31" fillId="8" borderId="87" xfId="0" applyFont="1" applyFill="1" applyBorder="1" applyAlignment="1">
      <alignment horizontal="right" vertical="center" wrapText="1"/>
    </xf>
    <xf numFmtId="0" fontId="31" fillId="8" borderId="59" xfId="0" applyFont="1" applyFill="1" applyBorder="1" applyAlignment="1">
      <alignment horizontal="right" vertical="center" wrapText="1"/>
    </xf>
    <xf numFmtId="0" fontId="0" fillId="23" borderId="31" xfId="0" applyFill="1" applyBorder="1" applyAlignment="1">
      <alignment horizontal="center" vertical="center" textRotation="90"/>
    </xf>
    <xf numFmtId="0" fontId="0" fillId="23" borderId="54" xfId="0" applyFill="1" applyBorder="1" applyAlignment="1">
      <alignment horizontal="center" vertical="center" textRotation="90"/>
    </xf>
    <xf numFmtId="0" fontId="0" fillId="23" borderId="57" xfId="0" applyFill="1" applyBorder="1" applyAlignment="1">
      <alignment horizontal="center" vertical="center" textRotation="90"/>
    </xf>
    <xf numFmtId="0" fontId="0" fillId="22" borderId="31" xfId="0" applyFill="1" applyBorder="1" applyAlignment="1">
      <alignment horizontal="center" vertical="center" textRotation="90"/>
    </xf>
    <xf numFmtId="0" fontId="0" fillId="22" borderId="54" xfId="0" applyFill="1" applyBorder="1" applyAlignment="1">
      <alignment horizontal="center" vertical="center" textRotation="90"/>
    </xf>
    <xf numFmtId="0" fontId="0" fillId="22" borderId="57" xfId="0" applyFill="1" applyBorder="1" applyAlignment="1">
      <alignment horizontal="center" vertical="center" textRotation="90"/>
    </xf>
    <xf numFmtId="0" fontId="0" fillId="28" borderId="31" xfId="0" applyFill="1" applyBorder="1" applyAlignment="1">
      <alignment horizontal="center" vertical="center" textRotation="90" wrapText="1"/>
    </xf>
    <xf numFmtId="0" fontId="0" fillId="28" borderId="54" xfId="0" applyFill="1" applyBorder="1" applyAlignment="1">
      <alignment horizontal="center" vertical="center" textRotation="90" wrapText="1"/>
    </xf>
    <xf numFmtId="0" fontId="0" fillId="28" borderId="57" xfId="0" applyFill="1" applyBorder="1" applyAlignment="1">
      <alignment horizontal="center" vertical="center" textRotation="90" wrapText="1"/>
    </xf>
    <xf numFmtId="0" fontId="31" fillId="8" borderId="28" xfId="0" applyFont="1" applyFill="1" applyBorder="1" applyAlignment="1">
      <alignment horizontal="right" vertical="center" wrapText="1"/>
    </xf>
    <xf numFmtId="0" fontId="31" fillId="8" borderId="85" xfId="0" applyFont="1" applyFill="1" applyBorder="1" applyAlignment="1">
      <alignment horizontal="right" vertical="center"/>
    </xf>
    <xf numFmtId="0" fontId="31" fillId="8" borderId="51" xfId="0" applyFont="1" applyFill="1" applyBorder="1" applyAlignment="1">
      <alignment horizontal="right" vertical="center"/>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35" fillId="17" borderId="9" xfId="2" applyFont="1" applyFill="1" applyBorder="1" applyAlignment="1">
      <alignment horizontal="center" vertical="center" wrapText="1"/>
    </xf>
    <xf numFmtId="0" fontId="1" fillId="18" borderId="25" xfId="0" applyFont="1" applyFill="1" applyBorder="1" applyAlignment="1">
      <alignment horizontal="center" vertical="top" wrapText="1"/>
    </xf>
    <xf numFmtId="0" fontId="1" fillId="18" borderId="25" xfId="0" applyFont="1" applyFill="1" applyBorder="1" applyAlignment="1">
      <alignment horizontal="center" vertical="center" wrapText="1"/>
    </xf>
    <xf numFmtId="0" fontId="0" fillId="4" borderId="25" xfId="0" applyFill="1" applyBorder="1" applyAlignment="1">
      <alignment horizontal="center" vertical="center" wrapText="1"/>
    </xf>
    <xf numFmtId="0" fontId="2" fillId="4" borderId="25" xfId="0" applyFont="1" applyFill="1" applyBorder="1" applyAlignment="1">
      <alignment horizontal="center" vertical="center" wrapText="1"/>
    </xf>
    <xf numFmtId="0" fontId="1" fillId="20" borderId="25" xfId="0" applyFont="1" applyFill="1" applyBorder="1" applyAlignment="1">
      <alignment horizontal="center" vertical="center" wrapText="1"/>
    </xf>
    <xf numFmtId="0" fontId="1" fillId="19" borderId="25" xfId="0" applyFont="1" applyFill="1" applyBorder="1" applyAlignment="1">
      <alignment horizontal="center" vertical="top" wrapText="1"/>
    </xf>
    <xf numFmtId="0" fontId="1" fillId="19" borderId="25" xfId="0" applyFont="1" applyFill="1" applyBorder="1" applyAlignment="1">
      <alignment horizontal="center" vertical="center" wrapText="1"/>
    </xf>
    <xf numFmtId="0" fontId="7" fillId="20" borderId="25" xfId="0" applyFont="1" applyFill="1" applyBorder="1" applyAlignment="1">
      <alignment horizontal="center" vertical="center" wrapText="1"/>
    </xf>
    <xf numFmtId="0" fontId="2" fillId="21" borderId="25" xfId="0" applyFont="1" applyFill="1" applyBorder="1" applyAlignment="1">
      <alignment horizontal="center" vertical="top" wrapText="1"/>
    </xf>
    <xf numFmtId="0" fontId="0" fillId="22" borderId="25" xfId="0" applyFill="1" applyBorder="1" applyAlignment="1">
      <alignment horizontal="center" vertical="center" wrapText="1"/>
    </xf>
    <xf numFmtId="0" fontId="13" fillId="22" borderId="25" xfId="0" applyFont="1" applyFill="1" applyBorder="1" applyAlignment="1">
      <alignment horizontal="center" vertical="center" wrapText="1"/>
    </xf>
    <xf numFmtId="0" fontId="2" fillId="22" borderId="25" xfId="0" applyFont="1" applyFill="1" applyBorder="1" applyAlignment="1">
      <alignment horizontal="center" vertical="center" wrapText="1"/>
    </xf>
    <xf numFmtId="0" fontId="35" fillId="17" borderId="18" xfId="2" applyFont="1" applyFill="1" applyBorder="1" applyAlignment="1">
      <alignment horizontal="center"/>
    </xf>
    <xf numFmtId="0" fontId="8" fillId="0" borderId="14" xfId="0" applyFont="1" applyBorder="1" applyAlignment="1">
      <alignment horizontal="center"/>
    </xf>
    <xf numFmtId="0" fontId="8" fillId="0" borderId="15" xfId="0" applyFont="1" applyBorder="1" applyAlignment="1">
      <alignment horizontal="center"/>
    </xf>
    <xf numFmtId="0" fontId="8" fillId="0" borderId="16" xfId="0" applyFont="1" applyBorder="1" applyAlignment="1">
      <alignment horizontal="center"/>
    </xf>
    <xf numFmtId="0" fontId="2" fillId="16" borderId="25" xfId="0" applyFont="1" applyFill="1" applyBorder="1" applyAlignment="1">
      <alignment horizontal="center" vertical="top" wrapText="1"/>
    </xf>
    <xf numFmtId="0" fontId="2" fillId="16" borderId="25" xfId="0" applyFont="1" applyFill="1" applyBorder="1" applyAlignment="1">
      <alignment horizontal="center" vertical="center" wrapText="1"/>
    </xf>
    <xf numFmtId="0" fontId="0" fillId="15" borderId="25" xfId="0" applyFill="1" applyBorder="1" applyAlignment="1">
      <alignment horizontal="center" vertical="center" wrapText="1"/>
    </xf>
    <xf numFmtId="0" fontId="2" fillId="15" borderId="25" xfId="0" applyFont="1" applyFill="1" applyBorder="1" applyAlignment="1">
      <alignment horizontal="center" vertical="center" wrapText="1"/>
    </xf>
    <xf numFmtId="0" fontId="2" fillId="24" borderId="25" xfId="0" applyFont="1" applyFill="1" applyBorder="1" applyAlignment="1">
      <alignment horizontal="center" vertical="top" wrapText="1"/>
    </xf>
    <xf numFmtId="0" fontId="2" fillId="24" borderId="25" xfId="0" applyFont="1" applyFill="1" applyBorder="1" applyAlignment="1">
      <alignment horizontal="center" vertical="center" wrapText="1"/>
    </xf>
    <xf numFmtId="0" fontId="0" fillId="25" borderId="25" xfId="0" applyFill="1" applyBorder="1" applyAlignment="1">
      <alignment horizontal="center" vertical="center" wrapText="1"/>
    </xf>
    <xf numFmtId="0" fontId="2" fillId="25" borderId="25" xfId="0" applyFont="1" applyFill="1" applyBorder="1" applyAlignment="1">
      <alignment horizontal="center" vertical="center" wrapText="1"/>
    </xf>
  </cellXfs>
  <cellStyles count="3">
    <cellStyle name="Lien hypertexte" xfId="2" builtinId="8"/>
    <cellStyle name="Milliers" xfId="1" builtinId="3"/>
    <cellStyle name="Normal" xfId="0" builtinId="0"/>
  </cellStyles>
  <dxfs count="14">
    <dxf>
      <numFmt numFmtId="0" formatCode="General"/>
      <alignment horizontal="left" vertical="center" textRotation="0" wrapText="1" indent="0" justifyLastLine="0" shrinkToFit="0" readingOrder="0"/>
      <border diagonalUp="0" diagonalDown="0">
        <left style="thin">
          <color theme="0" tint="-0.14999847407452621"/>
        </left>
        <right style="medium">
          <color theme="1" tint="0.34998626667073579"/>
        </right>
        <top style="thin">
          <color theme="0" tint="-0.14999847407452621"/>
        </top>
        <bottom style="thin">
          <color theme="0" tint="-0.14999847407452621"/>
        </bottom>
        <vertical style="thin">
          <color theme="0" tint="-0.14999847407452621"/>
        </vertical>
        <horizontal style="thin">
          <color theme="0" tint="-0.14999847407452621"/>
        </horizontal>
      </border>
    </dxf>
    <dxf>
      <numFmt numFmtId="0" formatCode="General"/>
      <alignment horizontal="left" vertical="center" textRotation="0" wrapText="1" indent="0" justifyLastLine="0" shrinkToFit="0" readingOrder="0"/>
      <border diagonalUp="0" diagonalDown="0">
        <left style="medium">
          <color theme="1" tint="0.34998626667073579"/>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dxf>
    <dxf>
      <numFmt numFmtId="0" formatCode="General"/>
      <alignment horizontal="left" vertical="center"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dxf>
    <dxf>
      <numFmt numFmtId="0" formatCode="General"/>
      <alignment horizontal="center" vertical="center" textRotation="0" wrapText="1" indent="0" justifyLastLine="0" shrinkToFit="0" readingOrder="0"/>
      <border diagonalUp="0" diagonalDown="0" outline="0">
        <left style="thin">
          <color theme="0" tint="-0.14999847407452621"/>
        </left>
        <right style="thin">
          <color theme="0" tint="-0.14999847407452621"/>
        </right>
        <top style="thin">
          <color theme="0" tint="-0.14999847407452621"/>
        </top>
        <bottom style="thin">
          <color theme="0" tint="-0.14999847407452621"/>
        </bottom>
      </border>
    </dxf>
    <dxf>
      <numFmt numFmtId="0" formatCode="General"/>
      <alignment horizontal="center" vertical="center"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dxf>
    <dxf>
      <numFmt numFmtId="0" formatCode="General"/>
      <alignment horizontal="center" vertical="center"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dxf>
    <dxf>
      <font>
        <b/>
      </font>
      <numFmt numFmtId="0" formatCode="General"/>
      <alignment horizontal="left" vertical="center" textRotation="0" wrapText="1" indent="0" justifyLastLine="0" shrinkToFit="0" readingOrder="0"/>
      <border diagonalUp="0" diagonalDown="0" outline="0">
        <left/>
        <right style="thin">
          <color theme="0" tint="-0.14999847407452621"/>
        </right>
        <top style="thin">
          <color theme="0" tint="-0.14999847407452621"/>
        </top>
        <bottom style="thin">
          <color theme="0" tint="-0.14999847407452621"/>
        </bottom>
      </border>
    </dxf>
    <dxf>
      <font>
        <b/>
      </font>
      <alignment horizontal="center" vertical="center" textRotation="0" wrapText="1" indent="0" justifyLastLine="0" shrinkToFit="0" readingOrder="0"/>
      <border diagonalUp="0" diagonalDown="0" outline="0">
        <left style="thin">
          <color theme="0" tint="-0.14999847407452621"/>
        </left>
        <right style="thin">
          <color theme="0" tint="-0.14999847407452621"/>
        </right>
        <top style="thin">
          <color theme="0" tint="-0.14999847407452621"/>
        </top>
        <bottom style="thin">
          <color theme="0" tint="-0.14999847407452621"/>
        </bottom>
      </border>
    </dxf>
    <dxf>
      <numFmt numFmtId="0" formatCode="General"/>
      <alignment horizontal="left" vertical="center" textRotation="0" wrapText="1" indent="0" justifyLastLine="0" shrinkToFit="0" readingOrder="0"/>
      <border diagonalUp="0" diagonalDown="0" outline="0">
        <left/>
        <right/>
        <top style="thin">
          <color theme="0" tint="-0.14999847407452621"/>
        </top>
        <bottom style="thin">
          <color theme="0" tint="-0.14999847407452621"/>
        </bottom>
      </border>
    </dxf>
    <dxf>
      <border>
        <top style="thin">
          <color theme="0" tint="-0.14999847407452621"/>
        </top>
      </border>
    </dxf>
    <dxf>
      <border diagonalUp="0" diagonalDown="0">
        <left style="thin">
          <color theme="0" tint="-0.14999847407452621"/>
        </left>
        <right style="thin">
          <color theme="0" tint="-0.14999847407452621"/>
        </right>
        <top style="thin">
          <color theme="0" tint="-0.14999847407452621"/>
        </top>
        <bottom style="thin">
          <color theme="0" tint="-0.14999847407452621"/>
        </bottom>
      </border>
    </dxf>
    <dxf>
      <numFmt numFmtId="0" formatCode="General"/>
      <alignment horizontal="left" vertical="center" textRotation="0" wrapText="1" indent="0" justifyLastLine="0" shrinkToFit="0" readingOrder="0"/>
    </dxf>
    <dxf>
      <border>
        <bottom style="thin">
          <color theme="0" tint="-0.14999847407452621"/>
        </bottom>
      </border>
    </dxf>
    <dxf>
      <numFmt numFmtId="0" formatCode="General"/>
      <fill>
        <patternFill>
          <fgColor indexed="64"/>
          <bgColor theme="1"/>
        </patternFill>
      </fill>
      <alignment horizontal="center" vertical="center" textRotation="0" wrapText="1" indent="0" justifyLastLine="0" shrinkToFit="0" readingOrder="0"/>
      <border diagonalUp="0" diagonalDown="0" outline="0">
        <left style="thin">
          <color theme="0" tint="-0.14999847407452621"/>
        </left>
        <right style="thin">
          <color theme="0" tint="-0.14999847407452621"/>
        </right>
        <top/>
        <bottom/>
      </border>
    </dxf>
  </dxfs>
  <tableStyles count="0" defaultTableStyle="TableStyleMedium2" defaultPivotStyle="PivotStyleLight16"/>
  <colors>
    <mruColors>
      <color rgb="FFFF5050"/>
      <color rgb="FFFF7C80"/>
      <color rgb="FFFFCCCC"/>
      <color rgb="FF6A2D97"/>
      <color rgb="FF934BC9"/>
      <color rgb="FFFF9999"/>
      <color rgb="FFFFEBEB"/>
      <color rgb="FFFFE7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b="1"/>
              <a:t>Ventilation des émissions de GES</a:t>
            </a:r>
            <a:r>
              <a:rPr lang="fr-FR" b="1" baseline="0"/>
              <a:t> par poste</a:t>
            </a:r>
            <a:endParaRPr lang="fr-FR"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1E7-4930-9E67-922DDFFB752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1E7-4930-9E67-922DDFFB752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1E7-4930-9E67-922DDFFB752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1E7-4930-9E67-922DDFFB752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1E7-4930-9E67-922DDFFB7528}"/>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D1E7-4930-9E67-922DDFFB7528}"/>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r-FR"/>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('1er bilan interne'!$B$9,'1er bilan interne'!$B$34,'1er bilan interne'!$B$43,'1er bilan interne'!$B$56,'1er bilan interne'!$B$60,'1er bilan interne'!$B$75)</c:f>
              <c:strCache>
                <c:ptCount val="6"/>
                <c:pt idx="0">
                  <c:v>1. Mon parc d'équipement</c:v>
                </c:pt>
                <c:pt idx="1">
                  <c:v>2. Mon réseau</c:v>
                </c:pt>
                <c:pt idx="2">
                  <c:v>3. Mes salles serveurs (gérées en propre)</c:v>
                </c:pt>
                <c:pt idx="3">
                  <c:v>4. Mon hébergement externe</c:v>
                </c:pt>
                <c:pt idx="4">
                  <c:v>5. Mes projets de territoire connecté</c:v>
                </c:pt>
                <c:pt idx="5">
                  <c:v>6. Mes prestations de service et maintenance</c:v>
                </c:pt>
              </c:strCache>
            </c:strRef>
          </c:cat>
          <c:val>
            <c:numRef>
              <c:f>('1er bilan interne'!$I$9,'1er bilan interne'!$I$34,'1er bilan interne'!$I$43,'1er bilan interne'!$I$56,'1er bilan interne'!$I$60,'1er bilan interne'!$I$75)</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C-D1E7-4930-9E67-922DDFFB752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Ventilation Fabrication</a:t>
            </a:r>
            <a:r>
              <a:rPr lang="fr-FR" baseline="0"/>
              <a:t> et utilisation sur les trois tiers internes</a:t>
            </a: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percentStacked"/>
        <c:varyColors val="0"/>
        <c:ser>
          <c:idx val="0"/>
          <c:order val="0"/>
          <c:tx>
            <c:strRef>
              <c:f>'Bilan interne_Synthese'!$F$8</c:f>
              <c:strCache>
                <c:ptCount val="1"/>
                <c:pt idx="0">
                  <c:v>Amortissement fab annuel
kg CO2eq</c:v>
                </c:pt>
              </c:strCache>
            </c:strRef>
          </c:tx>
          <c:spPr>
            <a:solidFill>
              <a:schemeClr val="accent1"/>
            </a:solidFill>
            <a:ln>
              <a:noFill/>
            </a:ln>
            <a:effectLst/>
          </c:spPr>
          <c:invertIfNegative val="0"/>
          <c:cat>
            <c:strRef>
              <c:f>'Bilan interne_Synthese'!$B$9:$B$11</c:f>
              <c:strCache>
                <c:ptCount val="3"/>
                <c:pt idx="0">
                  <c:v>1. Mon parc d'équipement</c:v>
                </c:pt>
                <c:pt idx="1">
                  <c:v>2. Mon réseau</c:v>
                </c:pt>
                <c:pt idx="2">
                  <c:v>3. Mes salles serveurs (gérées en propre)</c:v>
                </c:pt>
              </c:strCache>
            </c:strRef>
          </c:cat>
          <c:val>
            <c:numRef>
              <c:f>'Bilan interne_Synthese'!$F$9:$F$11</c:f>
              <c:numCache>
                <c:formatCode>#,##0</c:formatCode>
                <c:ptCount val="3"/>
                <c:pt idx="0">
                  <c:v>0</c:v>
                </c:pt>
                <c:pt idx="1">
                  <c:v>0</c:v>
                </c:pt>
                <c:pt idx="2">
                  <c:v>0</c:v>
                </c:pt>
              </c:numCache>
            </c:numRef>
          </c:val>
          <c:extLst>
            <c:ext xmlns:c16="http://schemas.microsoft.com/office/drawing/2014/chart" uri="{C3380CC4-5D6E-409C-BE32-E72D297353CC}">
              <c16:uniqueId val="{00000000-5808-46FF-9DDF-AEBE5E4A9387}"/>
            </c:ext>
          </c:extLst>
        </c:ser>
        <c:ser>
          <c:idx val="1"/>
          <c:order val="1"/>
          <c:tx>
            <c:strRef>
              <c:f>'Bilan interne_Synthese'!$G$8</c:f>
              <c:strCache>
                <c:ptCount val="1"/>
                <c:pt idx="0">
                  <c:v>Impact utilisation annuelle
kg CO2eq</c:v>
                </c:pt>
              </c:strCache>
            </c:strRef>
          </c:tx>
          <c:spPr>
            <a:solidFill>
              <a:schemeClr val="accent2"/>
            </a:solidFill>
            <a:ln>
              <a:noFill/>
            </a:ln>
            <a:effectLst/>
          </c:spPr>
          <c:invertIfNegative val="0"/>
          <c:cat>
            <c:strRef>
              <c:f>'Bilan interne_Synthese'!$B$9:$B$11</c:f>
              <c:strCache>
                <c:ptCount val="3"/>
                <c:pt idx="0">
                  <c:v>1. Mon parc d'équipement</c:v>
                </c:pt>
                <c:pt idx="1">
                  <c:v>2. Mon réseau</c:v>
                </c:pt>
                <c:pt idx="2">
                  <c:v>3. Mes salles serveurs (gérées en propre)</c:v>
                </c:pt>
              </c:strCache>
            </c:strRef>
          </c:cat>
          <c:val>
            <c:numRef>
              <c:f>'Bilan interne_Synthese'!$G$9:$G$11</c:f>
              <c:numCache>
                <c:formatCode>#,##0</c:formatCode>
                <c:ptCount val="3"/>
                <c:pt idx="0">
                  <c:v>0</c:v>
                </c:pt>
                <c:pt idx="1">
                  <c:v>0</c:v>
                </c:pt>
                <c:pt idx="2">
                  <c:v>0</c:v>
                </c:pt>
              </c:numCache>
            </c:numRef>
          </c:val>
          <c:extLst>
            <c:ext xmlns:c16="http://schemas.microsoft.com/office/drawing/2014/chart" uri="{C3380CC4-5D6E-409C-BE32-E72D297353CC}">
              <c16:uniqueId val="{00000001-5808-46FF-9DDF-AEBE5E4A9387}"/>
            </c:ext>
          </c:extLst>
        </c:ser>
        <c:dLbls>
          <c:showLegendKey val="0"/>
          <c:showVal val="0"/>
          <c:showCatName val="0"/>
          <c:showSerName val="0"/>
          <c:showPercent val="0"/>
          <c:showBubbleSize val="0"/>
        </c:dLbls>
        <c:gapWidth val="150"/>
        <c:overlap val="100"/>
        <c:axId val="1481788975"/>
        <c:axId val="1481790415"/>
      </c:barChart>
      <c:catAx>
        <c:axId val="148178897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81790415"/>
        <c:crosses val="autoZero"/>
        <c:auto val="1"/>
        <c:lblAlgn val="ctr"/>
        <c:lblOffset val="100"/>
        <c:noMultiLvlLbl val="0"/>
      </c:catAx>
      <c:valAx>
        <c:axId val="148179041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817889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b="1"/>
              <a:t>Ventilation des émissions de GES</a:t>
            </a:r>
            <a:r>
              <a:rPr lang="fr-FR" b="1" baseline="0"/>
              <a:t> par poste</a:t>
            </a:r>
            <a:endParaRPr lang="fr-FR"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EC6-4ACE-BF6E-AB59D3CC6BA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EC6-4ACE-BF6E-AB59D3CC6BA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EC6-4ACE-BF6E-AB59D3CC6BA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EC6-4ACE-BF6E-AB59D3CC6BA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EC6-4ACE-BF6E-AB59D3CC6BAE}"/>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3EC6-4ACE-BF6E-AB59D3CC6BAE}"/>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r-FR"/>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('1er bilan interne'!$B$9,'1er bilan interne'!$B$34,'1er bilan interne'!$B$43,'1er bilan interne'!$B$56,'1er bilan interne'!$B$60,'1er bilan interne'!$B$75)</c:f>
              <c:strCache>
                <c:ptCount val="6"/>
                <c:pt idx="0">
                  <c:v>1. Mon parc d'équipement</c:v>
                </c:pt>
                <c:pt idx="1">
                  <c:v>2. Mon réseau</c:v>
                </c:pt>
                <c:pt idx="2">
                  <c:v>3. Mes salles serveurs (gérées en propre)</c:v>
                </c:pt>
                <c:pt idx="3">
                  <c:v>4. Mon hébergement externe</c:v>
                </c:pt>
                <c:pt idx="4">
                  <c:v>5. Mes projets de territoire connecté</c:v>
                </c:pt>
                <c:pt idx="5">
                  <c:v>6. Mes prestations de service et maintenance</c:v>
                </c:pt>
              </c:strCache>
            </c:strRef>
          </c:cat>
          <c:val>
            <c:numRef>
              <c:f>('1er bilan interne'!$I$9,'1er bilan interne'!$I$34,'1er bilan interne'!$I$43,'1er bilan interne'!$I$56,'1er bilan interne'!$I$60,'1er bilan interne'!$I$75)</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08C1-456C-9C04-0C5B6EE83DBD}"/>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chart" Target="../charts/chart1.xml"/><Relationship Id="rId4"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g"/></Relationships>
</file>

<file path=xl/drawings/_rels/drawing4.xml.rels><?xml version="1.0" encoding="UTF-8" standalone="yes"?>
<Relationships xmlns="http://schemas.openxmlformats.org/package/2006/relationships"><Relationship Id="rId1" Type="http://schemas.openxmlformats.org/officeDocument/2006/relationships/image" Target="../media/image4.jpg"/></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7.jpeg"/><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g"/></Relationships>
</file>

<file path=xl/drawings/_rels/drawing7.xml.rels><?xml version="1.0" encoding="UTF-8" standalone="yes"?>
<Relationships xmlns="http://schemas.openxmlformats.org/package/2006/relationships"><Relationship Id="rId3" Type="http://schemas.openxmlformats.org/officeDocument/2006/relationships/image" Target="../media/image10.jpeg"/><Relationship Id="rId2" Type="http://schemas.openxmlformats.org/officeDocument/2006/relationships/image" Target="../media/image9.png"/><Relationship Id="rId1" Type="http://schemas.openxmlformats.org/officeDocument/2006/relationships/image" Target="../media/image8.jpeg"/></Relationships>
</file>

<file path=xl/drawings/_rels/drawing8.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editAs="oneCell">
    <xdr:from>
      <xdr:col>10</xdr:col>
      <xdr:colOff>512810</xdr:colOff>
      <xdr:row>0</xdr:row>
      <xdr:rowOff>142503</xdr:rowOff>
    </xdr:from>
    <xdr:to>
      <xdr:col>10</xdr:col>
      <xdr:colOff>2461595</xdr:colOff>
      <xdr:row>4</xdr:row>
      <xdr:rowOff>30788</xdr:rowOff>
    </xdr:to>
    <xdr:pic>
      <xdr:nvPicPr>
        <xdr:cNvPr id="4" name="Image 3">
          <a:extLst>
            <a:ext uri="{FF2B5EF4-FFF2-40B4-BE49-F238E27FC236}">
              <a16:creationId xmlns:a16="http://schemas.microsoft.com/office/drawing/2014/main" id="{D0C82395-E667-FB88-4C49-324D058FBBE6}"/>
            </a:ext>
          </a:extLst>
        </xdr:cNvPr>
        <xdr:cNvPicPr>
          <a:picLocks noChangeAspect="1"/>
        </xdr:cNvPicPr>
      </xdr:nvPicPr>
      <xdr:blipFill>
        <a:blip xmlns:r="http://schemas.openxmlformats.org/officeDocument/2006/relationships" r:embed="rId1"/>
        <a:stretch>
          <a:fillRect/>
        </a:stretch>
      </xdr:blipFill>
      <xdr:spPr>
        <a:xfrm>
          <a:off x="9318143" y="142503"/>
          <a:ext cx="2069435" cy="629118"/>
        </a:xfrm>
        <a:prstGeom prst="rect">
          <a:avLst/>
        </a:prstGeom>
      </xdr:spPr>
    </xdr:pic>
    <xdr:clientData/>
  </xdr:twoCellAnchor>
  <xdr:twoCellAnchor editAs="oneCell">
    <xdr:from>
      <xdr:col>7</xdr:col>
      <xdr:colOff>11544</xdr:colOff>
      <xdr:row>1</xdr:row>
      <xdr:rowOff>17037</xdr:rowOff>
    </xdr:from>
    <xdr:to>
      <xdr:col>8</xdr:col>
      <xdr:colOff>621144</xdr:colOff>
      <xdr:row>4</xdr:row>
      <xdr:rowOff>24245</xdr:rowOff>
    </xdr:to>
    <xdr:pic>
      <xdr:nvPicPr>
        <xdr:cNvPr id="5" name="Image 4">
          <a:extLst>
            <a:ext uri="{FF2B5EF4-FFF2-40B4-BE49-F238E27FC236}">
              <a16:creationId xmlns:a16="http://schemas.microsoft.com/office/drawing/2014/main" id="{938F17C3-6134-12D7-80B3-D36EF8E113D7}"/>
            </a:ext>
          </a:extLst>
        </xdr:cNvPr>
        <xdr:cNvPicPr>
          <a:picLocks noChangeAspect="1"/>
        </xdr:cNvPicPr>
      </xdr:nvPicPr>
      <xdr:blipFill>
        <a:blip xmlns:r="http://schemas.openxmlformats.org/officeDocument/2006/relationships" r:embed="rId2"/>
        <a:stretch>
          <a:fillRect/>
        </a:stretch>
      </xdr:blipFill>
      <xdr:spPr>
        <a:xfrm>
          <a:off x="5980544" y="213310"/>
          <a:ext cx="1567873" cy="549844"/>
        </a:xfrm>
        <a:prstGeom prst="rect">
          <a:avLst/>
        </a:prstGeom>
      </xdr:spPr>
    </xdr:pic>
    <xdr:clientData/>
  </xdr:twoCellAnchor>
  <xdr:twoCellAnchor editAs="oneCell">
    <xdr:from>
      <xdr:col>8</xdr:col>
      <xdr:colOff>526281</xdr:colOff>
      <xdr:row>0</xdr:row>
      <xdr:rowOff>179114</xdr:rowOff>
    </xdr:from>
    <xdr:to>
      <xdr:col>10</xdr:col>
      <xdr:colOff>458444</xdr:colOff>
      <xdr:row>4</xdr:row>
      <xdr:rowOff>3848</xdr:rowOff>
    </xdr:to>
    <xdr:pic>
      <xdr:nvPicPr>
        <xdr:cNvPr id="7" name="Image 6">
          <a:extLst>
            <a:ext uri="{FF2B5EF4-FFF2-40B4-BE49-F238E27FC236}">
              <a16:creationId xmlns:a16="http://schemas.microsoft.com/office/drawing/2014/main" id="{8D80BAEA-57C1-1007-F23B-9AB7A25AE92F}"/>
            </a:ext>
          </a:extLst>
        </xdr:cNvPr>
        <xdr:cNvPicPr>
          <a:picLocks noChangeAspect="1"/>
        </xdr:cNvPicPr>
      </xdr:nvPicPr>
      <xdr:blipFill>
        <a:blip xmlns:r="http://schemas.openxmlformats.org/officeDocument/2006/relationships" r:embed="rId3"/>
        <a:stretch>
          <a:fillRect/>
        </a:stretch>
      </xdr:blipFill>
      <xdr:spPr>
        <a:xfrm>
          <a:off x="7426614" y="179114"/>
          <a:ext cx="1837163" cy="5655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21166</xdr:colOff>
      <xdr:row>15</xdr:row>
      <xdr:rowOff>141111</xdr:rowOff>
    </xdr:from>
    <xdr:to>
      <xdr:col>2</xdr:col>
      <xdr:colOff>3382165</xdr:colOff>
      <xdr:row>34</xdr:row>
      <xdr:rowOff>100676</xdr:rowOff>
    </xdr:to>
    <xdr:graphicFrame macro="">
      <xdr:nvGraphicFramePr>
        <xdr:cNvPr id="2" name="Graphique 1">
          <a:extLst>
            <a:ext uri="{FF2B5EF4-FFF2-40B4-BE49-F238E27FC236}">
              <a16:creationId xmlns:a16="http://schemas.microsoft.com/office/drawing/2014/main" id="{C9A678A6-FEF1-4413-A0AE-21184784A6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887303</xdr:colOff>
      <xdr:row>1</xdr:row>
      <xdr:rowOff>3092</xdr:rowOff>
    </xdr:from>
    <xdr:to>
      <xdr:col>1</xdr:col>
      <xdr:colOff>1568468</xdr:colOff>
      <xdr:row>1</xdr:row>
      <xdr:rowOff>223592</xdr:rowOff>
    </xdr:to>
    <xdr:pic>
      <xdr:nvPicPr>
        <xdr:cNvPr id="3" name="Image 2">
          <a:extLst>
            <a:ext uri="{FF2B5EF4-FFF2-40B4-BE49-F238E27FC236}">
              <a16:creationId xmlns:a16="http://schemas.microsoft.com/office/drawing/2014/main" id="{9ECDFC31-B7A7-43F2-AC46-DBFC49C3C7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92103" y="98342"/>
          <a:ext cx="681165" cy="220500"/>
        </a:xfrm>
        <a:prstGeom prst="rect">
          <a:avLst/>
        </a:prstGeom>
      </xdr:spPr>
    </xdr:pic>
    <xdr:clientData/>
  </xdr:twoCellAnchor>
  <xdr:twoCellAnchor editAs="oneCell">
    <xdr:from>
      <xdr:col>0</xdr:col>
      <xdr:colOff>123026</xdr:colOff>
      <xdr:row>0</xdr:row>
      <xdr:rowOff>81106</xdr:rowOff>
    </xdr:from>
    <xdr:to>
      <xdr:col>1</xdr:col>
      <xdr:colOff>667959</xdr:colOff>
      <xdr:row>1</xdr:row>
      <xdr:rowOff>224026</xdr:rowOff>
    </xdr:to>
    <xdr:pic>
      <xdr:nvPicPr>
        <xdr:cNvPr id="4" name="Image 3" descr="les interconnectés">
          <a:extLst>
            <a:ext uri="{FF2B5EF4-FFF2-40B4-BE49-F238E27FC236}">
              <a16:creationId xmlns:a16="http://schemas.microsoft.com/office/drawing/2014/main" id="{5DBB5EB4-A830-4935-8DB8-DF6D6016F8C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3026" y="81106"/>
          <a:ext cx="850674" cy="2369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3780368</xdr:colOff>
      <xdr:row>16</xdr:row>
      <xdr:rowOff>210</xdr:rowOff>
    </xdr:from>
    <xdr:to>
      <xdr:col>6</xdr:col>
      <xdr:colOff>1320801</xdr:colOff>
      <xdr:row>34</xdr:row>
      <xdr:rowOff>109853</xdr:rowOff>
    </xdr:to>
    <xdr:graphicFrame macro="">
      <xdr:nvGraphicFramePr>
        <xdr:cNvPr id="5" name="Graphique 4">
          <a:extLst>
            <a:ext uri="{FF2B5EF4-FFF2-40B4-BE49-F238E27FC236}">
              <a16:creationId xmlns:a16="http://schemas.microsoft.com/office/drawing/2014/main" id="{26B73D2C-0943-0FCA-4AC0-0D0921E0360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0.83283</cdr:x>
      <cdr:y>0.16231</cdr:y>
    </cdr:from>
    <cdr:to>
      <cdr:x>0.95642</cdr:x>
      <cdr:y>0.22527</cdr:y>
    </cdr:to>
    <cdr:pic>
      <cdr:nvPicPr>
        <cdr:cNvPr id="3" name="Image 2">
          <a:extLst xmlns:a="http://schemas.openxmlformats.org/drawingml/2006/main">
            <a:ext uri="{FF2B5EF4-FFF2-40B4-BE49-F238E27FC236}">
              <a16:creationId xmlns:a16="http://schemas.microsoft.com/office/drawing/2014/main" id="{B0936579-B550-0442-2B20-9D0E5BD10ACE}"/>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312214" y="523596"/>
          <a:ext cx="639919" cy="203125"/>
        </a:xfrm>
        <a:prstGeom xmlns:a="http://schemas.openxmlformats.org/drawingml/2006/main" prst="rect">
          <a:avLst/>
        </a:prstGeom>
      </cdr:spPr>
    </cdr:pic>
  </cdr:relSizeAnchor>
  <cdr:relSizeAnchor xmlns:cdr="http://schemas.openxmlformats.org/drawingml/2006/chartDrawing">
    <cdr:from>
      <cdr:x>0.81347</cdr:x>
      <cdr:y>0.28317</cdr:y>
    </cdr:from>
    <cdr:to>
      <cdr:x>0.9621</cdr:x>
      <cdr:y>0.3444</cdr:y>
    </cdr:to>
    <cdr:pic>
      <cdr:nvPicPr>
        <cdr:cNvPr id="5" name="Image 4">
          <a:extLst xmlns:a="http://schemas.openxmlformats.org/drawingml/2006/main">
            <a:ext uri="{FF2B5EF4-FFF2-40B4-BE49-F238E27FC236}">
              <a16:creationId xmlns:a16="http://schemas.microsoft.com/office/drawing/2014/main" id="{53A4DEB4-E0DF-B72D-5F06-7829F5A6226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2">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211951" y="913509"/>
          <a:ext cx="769571" cy="197523"/>
        </a:xfrm>
        <a:prstGeom xmlns:a="http://schemas.openxmlformats.org/drawingml/2006/main" prst="rect">
          <a:avLst/>
        </a:prstGeom>
      </cdr:spPr>
    </cdr:pic>
  </cdr:relSizeAnchor>
</c:userShapes>
</file>

<file path=xl/drawings/drawing4.xml><?xml version="1.0" encoding="utf-8"?>
<c:userShapes xmlns:c="http://schemas.openxmlformats.org/drawingml/2006/chart">
  <cdr:relSizeAnchor xmlns:cdr="http://schemas.openxmlformats.org/drawingml/2006/chartDrawing">
    <cdr:from>
      <cdr:x>0.03389</cdr:x>
      <cdr:y>0.11696</cdr:y>
    </cdr:from>
    <cdr:to>
      <cdr:x>0.15938</cdr:x>
      <cdr:y>0.18011</cdr:y>
    </cdr:to>
    <cdr:pic>
      <cdr:nvPicPr>
        <cdr:cNvPr id="3" name="Image 2">
          <a:extLst xmlns:a="http://schemas.openxmlformats.org/drawingml/2006/main">
            <a:ext uri="{FF2B5EF4-FFF2-40B4-BE49-F238E27FC236}">
              <a16:creationId xmlns:a16="http://schemas.microsoft.com/office/drawing/2014/main" id="{15665FC7-05C8-F8E0-1384-B52CE443E32D}"/>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79918" y="391585"/>
          <a:ext cx="666166" cy="211456"/>
        </a:xfrm>
        <a:prstGeom xmlns:a="http://schemas.openxmlformats.org/drawingml/2006/main" prst="rect">
          <a:avLst/>
        </a:prstGeom>
      </cdr:spPr>
    </cdr:pic>
  </cdr:relSizeAnchor>
</c:userShapes>
</file>

<file path=xl/drawings/drawing5.xml><?xml version="1.0" encoding="utf-8"?>
<xdr:wsDr xmlns:xdr="http://schemas.openxmlformats.org/drawingml/2006/spreadsheetDrawing" xmlns:a="http://schemas.openxmlformats.org/drawingml/2006/main">
  <xdr:twoCellAnchor editAs="oneCell">
    <xdr:from>
      <xdr:col>1</xdr:col>
      <xdr:colOff>887303</xdr:colOff>
      <xdr:row>1</xdr:row>
      <xdr:rowOff>3092</xdr:rowOff>
    </xdr:from>
    <xdr:to>
      <xdr:col>1</xdr:col>
      <xdr:colOff>1568468</xdr:colOff>
      <xdr:row>1</xdr:row>
      <xdr:rowOff>223592</xdr:rowOff>
    </xdr:to>
    <xdr:pic>
      <xdr:nvPicPr>
        <xdr:cNvPr id="2" name="Image 1">
          <a:extLst>
            <a:ext uri="{FF2B5EF4-FFF2-40B4-BE49-F238E27FC236}">
              <a16:creationId xmlns:a16="http://schemas.microsoft.com/office/drawing/2014/main" id="{3BDFCD52-EEEC-4574-B44B-4D894BF15C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1388" y="101472"/>
          <a:ext cx="694658" cy="220500"/>
        </a:xfrm>
        <a:prstGeom prst="rect">
          <a:avLst/>
        </a:prstGeom>
      </xdr:spPr>
    </xdr:pic>
    <xdr:clientData/>
  </xdr:twoCellAnchor>
  <xdr:twoCellAnchor editAs="oneCell">
    <xdr:from>
      <xdr:col>0</xdr:col>
      <xdr:colOff>123026</xdr:colOff>
      <xdr:row>0</xdr:row>
      <xdr:rowOff>81106</xdr:rowOff>
    </xdr:from>
    <xdr:to>
      <xdr:col>1</xdr:col>
      <xdr:colOff>667959</xdr:colOff>
      <xdr:row>1</xdr:row>
      <xdr:rowOff>224026</xdr:rowOff>
    </xdr:to>
    <xdr:pic>
      <xdr:nvPicPr>
        <xdr:cNvPr id="4" name="Image 3" descr="les interconnectés">
          <a:extLst>
            <a:ext uri="{FF2B5EF4-FFF2-40B4-BE49-F238E27FC236}">
              <a16:creationId xmlns:a16="http://schemas.microsoft.com/office/drawing/2014/main" id="{0232E97B-0E4D-4A7B-B86A-970480567AC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026" y="81106"/>
          <a:ext cx="849018" cy="241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422435</xdr:colOff>
      <xdr:row>86</xdr:row>
      <xdr:rowOff>129924</xdr:rowOff>
    </xdr:from>
    <xdr:to>
      <xdr:col>7</xdr:col>
      <xdr:colOff>575906</xdr:colOff>
      <xdr:row>104</xdr:row>
      <xdr:rowOff>147488</xdr:rowOff>
    </xdr:to>
    <xdr:graphicFrame macro="">
      <xdr:nvGraphicFramePr>
        <xdr:cNvPr id="6" name="Graphique 5">
          <a:extLst>
            <a:ext uri="{FF2B5EF4-FFF2-40B4-BE49-F238E27FC236}">
              <a16:creationId xmlns:a16="http://schemas.microsoft.com/office/drawing/2014/main" id="{E38C818D-0673-1E67-48D0-6511DEA996E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0.83283</cdr:x>
      <cdr:y>0.16231</cdr:y>
    </cdr:from>
    <cdr:to>
      <cdr:x>0.95642</cdr:x>
      <cdr:y>0.22527</cdr:y>
    </cdr:to>
    <cdr:pic>
      <cdr:nvPicPr>
        <cdr:cNvPr id="3" name="Image 2">
          <a:extLst xmlns:a="http://schemas.openxmlformats.org/drawingml/2006/main">
            <a:ext uri="{FF2B5EF4-FFF2-40B4-BE49-F238E27FC236}">
              <a16:creationId xmlns:a16="http://schemas.microsoft.com/office/drawing/2014/main" id="{B0936579-B550-0442-2B20-9D0E5BD10ACE}"/>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312214" y="523596"/>
          <a:ext cx="639919" cy="203125"/>
        </a:xfrm>
        <a:prstGeom xmlns:a="http://schemas.openxmlformats.org/drawingml/2006/main" prst="rect">
          <a:avLst/>
        </a:prstGeom>
      </cdr:spPr>
    </cdr:pic>
  </cdr:relSizeAnchor>
  <cdr:relSizeAnchor xmlns:cdr="http://schemas.openxmlformats.org/drawingml/2006/chartDrawing">
    <cdr:from>
      <cdr:x>0.81347</cdr:x>
      <cdr:y>0.28317</cdr:y>
    </cdr:from>
    <cdr:to>
      <cdr:x>0.9621</cdr:x>
      <cdr:y>0.3444</cdr:y>
    </cdr:to>
    <cdr:pic>
      <cdr:nvPicPr>
        <cdr:cNvPr id="5" name="Image 4">
          <a:extLst xmlns:a="http://schemas.openxmlformats.org/drawingml/2006/main">
            <a:ext uri="{FF2B5EF4-FFF2-40B4-BE49-F238E27FC236}">
              <a16:creationId xmlns:a16="http://schemas.microsoft.com/office/drawing/2014/main" id="{53A4DEB4-E0DF-B72D-5F06-7829F5A6226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2">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211951" y="913509"/>
          <a:ext cx="769571" cy="197523"/>
        </a:xfrm>
        <a:prstGeom xmlns:a="http://schemas.openxmlformats.org/drawingml/2006/main" prst="rect">
          <a:avLst/>
        </a:prstGeom>
      </cdr:spPr>
    </cdr:pic>
  </cdr:relSizeAnchor>
</c:userShapes>
</file>

<file path=xl/drawings/drawing7.xml><?xml version="1.0" encoding="utf-8"?>
<xdr:wsDr xmlns:xdr="http://schemas.openxmlformats.org/drawingml/2006/spreadsheetDrawing" xmlns:a="http://schemas.openxmlformats.org/drawingml/2006/main">
  <xdr:twoCellAnchor editAs="oneCell">
    <xdr:from>
      <xdr:col>1</xdr:col>
      <xdr:colOff>887303</xdr:colOff>
      <xdr:row>1</xdr:row>
      <xdr:rowOff>3092</xdr:rowOff>
    </xdr:from>
    <xdr:to>
      <xdr:col>2</xdr:col>
      <xdr:colOff>276187</xdr:colOff>
      <xdr:row>1</xdr:row>
      <xdr:rowOff>223592</xdr:rowOff>
    </xdr:to>
    <xdr:pic>
      <xdr:nvPicPr>
        <xdr:cNvPr id="2" name="Image 1">
          <a:extLst>
            <a:ext uri="{FF2B5EF4-FFF2-40B4-BE49-F238E27FC236}">
              <a16:creationId xmlns:a16="http://schemas.microsoft.com/office/drawing/2014/main" id="{65F0436D-8A0D-A84B-8A93-2365C87BEE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7503" y="91992"/>
          <a:ext cx="785884" cy="220500"/>
        </a:xfrm>
        <a:prstGeom prst="rect">
          <a:avLst/>
        </a:prstGeom>
      </xdr:spPr>
    </xdr:pic>
    <xdr:clientData/>
  </xdr:twoCellAnchor>
  <xdr:twoCellAnchor editAs="oneCell">
    <xdr:from>
      <xdr:col>14</xdr:col>
      <xdr:colOff>262431</xdr:colOff>
      <xdr:row>1</xdr:row>
      <xdr:rowOff>47402</xdr:rowOff>
    </xdr:from>
    <xdr:to>
      <xdr:col>14</xdr:col>
      <xdr:colOff>592398</xdr:colOff>
      <xdr:row>1</xdr:row>
      <xdr:rowOff>263302</xdr:rowOff>
    </xdr:to>
    <xdr:pic>
      <xdr:nvPicPr>
        <xdr:cNvPr id="3" name="Image 2">
          <a:extLst>
            <a:ext uri="{FF2B5EF4-FFF2-40B4-BE49-F238E27FC236}">
              <a16:creationId xmlns:a16="http://schemas.microsoft.com/office/drawing/2014/main" id="{9BA58CE4-D94E-4D42-9F21-C166E7A5D89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315731" y="136302"/>
          <a:ext cx="329967" cy="215900"/>
        </a:xfrm>
        <a:prstGeom prst="rect">
          <a:avLst/>
        </a:prstGeom>
      </xdr:spPr>
    </xdr:pic>
    <xdr:clientData/>
  </xdr:twoCellAnchor>
  <xdr:twoCellAnchor editAs="oneCell">
    <xdr:from>
      <xdr:col>0</xdr:col>
      <xdr:colOff>123026</xdr:colOff>
      <xdr:row>0</xdr:row>
      <xdr:rowOff>81106</xdr:rowOff>
    </xdr:from>
    <xdr:to>
      <xdr:col>1</xdr:col>
      <xdr:colOff>667959</xdr:colOff>
      <xdr:row>1</xdr:row>
      <xdr:rowOff>224026</xdr:rowOff>
    </xdr:to>
    <xdr:pic>
      <xdr:nvPicPr>
        <xdr:cNvPr id="4" name="Image 3" descr="les interconnectés">
          <a:extLst>
            <a:ext uri="{FF2B5EF4-FFF2-40B4-BE49-F238E27FC236}">
              <a16:creationId xmlns:a16="http://schemas.microsoft.com/office/drawing/2014/main" id="{FF6DCFAC-44AD-5640-89A8-055A50007D5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3026" y="81106"/>
          <a:ext cx="875133" cy="231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162212</xdr:colOff>
      <xdr:row>0</xdr:row>
      <xdr:rowOff>57725</xdr:rowOff>
    </xdr:from>
    <xdr:to>
      <xdr:col>2</xdr:col>
      <xdr:colOff>240144</xdr:colOff>
      <xdr:row>1</xdr:row>
      <xdr:rowOff>124952</xdr:rowOff>
    </xdr:to>
    <xdr:pic>
      <xdr:nvPicPr>
        <xdr:cNvPr id="2" name="Image 1">
          <a:extLst>
            <a:ext uri="{FF2B5EF4-FFF2-40B4-BE49-F238E27FC236}">
              <a16:creationId xmlns:a16="http://schemas.microsoft.com/office/drawing/2014/main" id="{51552012-FFE4-4AD3-9774-5D488E756B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2212" y="57725"/>
          <a:ext cx="793750" cy="251954"/>
        </a:xfrm>
        <a:prstGeom prst="rect">
          <a:avLst/>
        </a:prstGeom>
      </xdr:spPr>
    </xdr:pic>
    <xdr:clientData/>
  </xdr:twoCellAnchor>
  <xdr:twoCellAnchor editAs="oneCell">
    <xdr:from>
      <xdr:col>0</xdr:col>
      <xdr:colOff>136811</xdr:colOff>
      <xdr:row>1</xdr:row>
      <xdr:rowOff>152397</xdr:rowOff>
    </xdr:from>
    <xdr:to>
      <xdr:col>2</xdr:col>
      <xdr:colOff>270011</xdr:colOff>
      <xdr:row>2</xdr:row>
      <xdr:rowOff>162788</xdr:rowOff>
    </xdr:to>
    <xdr:pic>
      <xdr:nvPicPr>
        <xdr:cNvPr id="4" name="Image 3" descr="les interconnectés">
          <a:extLst>
            <a:ext uri="{FF2B5EF4-FFF2-40B4-BE49-F238E27FC236}">
              <a16:creationId xmlns:a16="http://schemas.microsoft.com/office/drawing/2014/main" id="{3C3B1284-C70F-406A-A432-38EAB294E19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6811" y="337124"/>
          <a:ext cx="849018" cy="241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Benjamin Lang" id="{23807A0A-AC59-4699-A0C2-546553F83EA0}" userId="be61d7d4a6c96270" providerId="Windows Live"/>
</personList>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onnéesExternes_1" connectionId="2" xr16:uid="{20FD08C7-6C78-45CA-B0AF-FDB710887311}" autoFormatId="16" applyNumberFormats="0" applyBorderFormats="0" applyFontFormats="0" applyPatternFormats="0" applyAlignmentFormats="0" applyWidthHeightFormats="0">
  <queryTableRefresh nextId="16" unboundColumnsRight="4">
    <queryTableFields count="9">
      <queryTableField id="1" name="Column1" tableColumnId="1"/>
      <queryTableField id="15" dataBound="0" tableColumnId="8"/>
      <queryTableField id="2" name="Column2" tableColumnId="2"/>
      <queryTableField id="4" name="Column4" tableColumnId="4"/>
      <queryTableField id="5" name="Column5" tableColumnId="5"/>
      <queryTableField id="10" dataBound="0" tableColumnId="10"/>
      <queryTableField id="12" dataBound="0" tableColumnId="12"/>
      <queryTableField id="13" dataBound="0" tableColumnId="6"/>
      <queryTableField id="14" dataBound="0" tableColumnId="7"/>
    </queryTableFields>
    <queryTableDeletedFields count="5">
      <deletedField name="Column9"/>
      <deletedField name="Column8"/>
      <deletedField name="Column7"/>
      <deletedField name="Column6"/>
      <deletedField name="Column3"/>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23A5F80-B6EE-4669-B072-F5708147067F}" name="guide_bonnes_pratiques_numerique_responsable_export_version_beta" displayName="guide_bonnes_pratiques_numerique_responsable_export_version_beta" ref="B6:J62" tableType="queryTable" totalsRowShown="0" headerRowDxfId="13" dataDxfId="11" headerRowBorderDxfId="12" tableBorderDxfId="10" totalsRowBorderDxfId="9">
  <autoFilter ref="B6:J62" xr:uid="{123A5F80-B6EE-4669-B072-F5708147067F}"/>
  <tableColumns count="9">
    <tableColumn id="1" xr3:uid="{7A1E2937-D967-4284-B9BB-1B0CB32D106F}" uniqueName="1" name="Id" queryTableFieldId="1" dataDxfId="8"/>
    <tableColumn id="8" xr3:uid="{AD06FD18-D39B-4316-BDB5-BF5C9422C232}" uniqueName="8" name="Thématique" queryTableFieldId="15" dataDxfId="7"/>
    <tableColumn id="2" xr3:uid="{F59C673D-AE42-400F-BB7D-6B2BA17BF8E7}" uniqueName="2" name="Titre de la bonne pratique" queryTableFieldId="2" dataDxfId="6"/>
    <tableColumn id="4" xr3:uid="{0D75C212-23B8-41CD-BEAA-88A222086CAB}" uniqueName="4" name="Priorité" queryTableFieldId="4" dataDxfId="5"/>
    <tableColumn id="5" xr3:uid="{21866CE5-F43C-4C97-9113-F1E64EC161CE}" uniqueName="5" name="Difficulté" queryTableFieldId="5" dataDxfId="4"/>
    <tableColumn id="10" xr3:uid="{60F9566F-A6C6-4AC9-B629-3DCA3BC89689}" uniqueName="10" name="Pilotes" queryTableFieldId="10" dataDxfId="3"/>
    <tableColumn id="12" xr3:uid="{FC21877E-1672-45F5-BFD3-6B4B5911503D}" uniqueName="12" name="Indicateur de réalisation" queryTableFieldId="12" dataDxfId="2"/>
    <tableColumn id="6" xr3:uid="{D10F4116-AA28-44A0-9E78-E61A6133661F}" uniqueName="6" name="Mis en place dans ma collectivité ?" queryTableFieldId="13" dataDxfId="1"/>
    <tableColumn id="7" xr3:uid="{84B0C939-4B1E-4216-B83C-2BA56D4ABB46}" uniqueName="7" name="Détail " queryTableFieldId="14" dataDxfId="0"/>
  </tableColumns>
  <tableStyleInfo name="TableStyleMedium15"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5" dT="2022-10-05T09:39:15.32" personId="{23807A0A-AC59-4699-A0C2-546553F83EA0}" id="{E0367EC4-D4FB-4776-BAD4-0F4757DC713F}">
    <text>WAN + FAN = réseau fixe
WAN + RAN = réseau mobile</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bin"/><Relationship Id="rId1" Type="http://schemas.openxmlformats.org/officeDocument/2006/relationships/hyperlink" Target="https://impactco2.fr/"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3.bin"/><Relationship Id="rId1" Type="http://schemas.openxmlformats.org/officeDocument/2006/relationships/hyperlink" Target="https://ecoresponsable.numerique.gouv.fr/publications/bonnes-pratiques/"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4.bin"/><Relationship Id="rId1" Type="http://schemas.openxmlformats.org/officeDocument/2006/relationships/hyperlink" Target="https://label-nr.fr/referentiel-numerique-responsable/"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arcep.fr/uploads/tx_gspublication/etude-numerique-environnement-ademe-arcep-volet02_janv2022.pdf" TargetMode="External"/><Relationship Id="rId13" Type="http://schemas.openxmlformats.org/officeDocument/2006/relationships/hyperlink" Target="https://www.arcep.fr/uploads/tx_gspublication/etude-numerique-environnement-ademe-arcep-volet02_janv2022.pdf" TargetMode="External"/><Relationship Id="rId18" Type="http://schemas.openxmlformats.org/officeDocument/2006/relationships/hyperlink" Target="https://www.arcep.fr/uploads/tx_gspublication/etude-numerique-environnement-ademe-arcep-volet02_janv2022.pdf" TargetMode="External"/><Relationship Id="rId26" Type="http://schemas.microsoft.com/office/2017/10/relationships/threadedComment" Target="../threadedComments/threadedComment1.xml"/><Relationship Id="rId3" Type="http://schemas.openxmlformats.org/officeDocument/2006/relationships/hyperlink" Target="https://ecoinfo.cnrs.fr/ecodiag-calcul/" TargetMode="External"/><Relationship Id="rId21" Type="http://schemas.openxmlformats.org/officeDocument/2006/relationships/hyperlink" Target="https://wenr.isit-europe.org/wp-content/uploads/2021/12/wenr2021-rapport-public.pdf" TargetMode="External"/><Relationship Id="rId7" Type="http://schemas.openxmlformats.org/officeDocument/2006/relationships/hyperlink" Target="https://www.arcep.fr/uploads/tx_gspublication/etude-numerique-environnement-ademe-arcep-volet02_janv2022.pdf" TargetMode="External"/><Relationship Id="rId12" Type="http://schemas.openxmlformats.org/officeDocument/2006/relationships/hyperlink" Target="https://www.arcep.fr/uploads/tx_gspublication/etude-numerique-environnement-ademe-arcep-volet02_janv2022.pdf" TargetMode="External"/><Relationship Id="rId17" Type="http://schemas.openxmlformats.org/officeDocument/2006/relationships/hyperlink" Target="https://www.arcep.fr/uploads/tx_gspublication/etude-numerique-environnement-ademe-arcep-volet02_janv2022.pdf" TargetMode="External"/><Relationship Id="rId25" Type="http://schemas.openxmlformats.org/officeDocument/2006/relationships/comments" Target="../comments1.xml"/><Relationship Id="rId2" Type="http://schemas.openxmlformats.org/officeDocument/2006/relationships/hyperlink" Target="https://ecoinfo.cnrs.fr/ecodiag-calcul/" TargetMode="External"/><Relationship Id="rId16" Type="http://schemas.openxmlformats.org/officeDocument/2006/relationships/hyperlink" Target="https://www.arcep.fr/uploads/tx_gspublication/etude-numerique-environnement-ademe-arcep-volet02_janv2022.pdf" TargetMode="External"/><Relationship Id="rId20" Type="http://schemas.openxmlformats.org/officeDocument/2006/relationships/hyperlink" Target="https://club.greenit.fr/benchmark2022.html" TargetMode="External"/><Relationship Id="rId1" Type="http://schemas.openxmlformats.org/officeDocument/2006/relationships/hyperlink" Target="https://ecoinfo.cnrs.fr/ecodiag-calcul/" TargetMode="External"/><Relationship Id="rId6" Type="http://schemas.openxmlformats.org/officeDocument/2006/relationships/hyperlink" Target="https://www.arcep.fr/uploads/tx_gspublication/etude-numerique-environnement-ademe-arcep-volet02_janv2022.pdf" TargetMode="External"/><Relationship Id="rId11" Type="http://schemas.openxmlformats.org/officeDocument/2006/relationships/hyperlink" Target="https://www.arcep.fr/uploads/tx_gspublication/etude-numerique-environnement-ademe-arcep-volet02_janv2022.pdf" TargetMode="External"/><Relationship Id="rId24" Type="http://schemas.openxmlformats.org/officeDocument/2006/relationships/vmlDrawing" Target="../drawings/vmlDrawing1.vml"/><Relationship Id="rId5" Type="http://schemas.openxmlformats.org/officeDocument/2006/relationships/hyperlink" Target="https://www.arcep.fr/uploads/tx_gspublication/etude-numerique-environnement-ademe-arcep-volet02_janv2022.pdf" TargetMode="External"/><Relationship Id="rId15" Type="http://schemas.openxmlformats.org/officeDocument/2006/relationships/hyperlink" Target="https://www.arcep.fr/uploads/tx_gspublication/etude-numerique-environnement-ademe-arcep-volet02_janv2022.pdf" TargetMode="External"/><Relationship Id="rId23" Type="http://schemas.openxmlformats.org/officeDocument/2006/relationships/printerSettings" Target="../printerSettings/printerSettings5.bin"/><Relationship Id="rId10" Type="http://schemas.openxmlformats.org/officeDocument/2006/relationships/hyperlink" Target="https://www.arcep.fr/uploads/tx_gspublication/etude-numerique-environnement-ademe-arcep-volet02_janv2022.pdf" TargetMode="External"/><Relationship Id="rId19" Type="http://schemas.openxmlformats.org/officeDocument/2006/relationships/hyperlink" Target="https://librairie.ademe.fr/cadic/3541/ademe-ges-tic-0212.pdf" TargetMode="External"/><Relationship Id="rId4" Type="http://schemas.openxmlformats.org/officeDocument/2006/relationships/hyperlink" Target="https://www.arcep.fr/uploads/tx_gspublication/etude-numerique-environnement-ademe-arcep-volet02_janv2022.pdf" TargetMode="External"/><Relationship Id="rId9" Type="http://schemas.openxmlformats.org/officeDocument/2006/relationships/hyperlink" Target="https://www.arcep.fr/uploads/tx_gspublication/etude-numerique-environnement-ademe-arcep-volet02_janv2022.pdf" TargetMode="External"/><Relationship Id="rId14" Type="http://schemas.openxmlformats.org/officeDocument/2006/relationships/hyperlink" Target="https://www.arcep.fr/uploads/tx_gspublication/etude-numerique-environnement-ademe-arcep-volet02_janv2022.pdf" TargetMode="External"/><Relationship Id="rId22" Type="http://schemas.openxmlformats.org/officeDocument/2006/relationships/hyperlink" Target="https://www.arcep.fr/uploads/tx_gspublication/etude-numerique-environnement-ademe-arcep-volet02_janv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20AD0-9E2E-4A18-A278-94697C38C3D8}">
  <dimension ref="B1:K34"/>
  <sheetViews>
    <sheetView defaultGridColor="0" colorId="9" zoomScale="67" zoomScaleNormal="120" workbookViewId="0">
      <selection activeCell="I18" sqref="I18"/>
    </sheetView>
  </sheetViews>
  <sheetFormatPr baseColWidth="10" defaultRowHeight="14" x14ac:dyDescent="0.3"/>
  <cols>
    <col min="1" max="1" width="7.15234375" customWidth="1"/>
    <col min="2" max="2" width="6.15234375" customWidth="1"/>
    <col min="11" max="11" width="34.921875" customWidth="1"/>
  </cols>
  <sheetData>
    <row r="1" spans="2:11" ht="14.5" thickBot="1" x14ac:dyDescent="0.35"/>
    <row r="2" spans="2:11" x14ac:dyDescent="0.3">
      <c r="C2" s="460" t="s">
        <v>43</v>
      </c>
      <c r="D2" s="461"/>
      <c r="E2" s="461"/>
      <c r="F2" s="461"/>
      <c r="G2" s="462"/>
    </row>
    <row r="3" spans="2:11" x14ac:dyDescent="0.3">
      <c r="C3" s="463"/>
      <c r="D3" s="464"/>
      <c r="E3" s="464"/>
      <c r="F3" s="464"/>
      <c r="G3" s="465"/>
    </row>
    <row r="4" spans="2:11" ht="14.5" thickBot="1" x14ac:dyDescent="0.35">
      <c r="C4" s="466"/>
      <c r="D4" s="467"/>
      <c r="E4" s="467"/>
      <c r="F4" s="467"/>
      <c r="G4" s="468"/>
    </row>
    <row r="6" spans="2:11" ht="14.5" thickBot="1" x14ac:dyDescent="0.35"/>
    <row r="7" spans="2:11" x14ac:dyDescent="0.3">
      <c r="B7" s="29" t="s">
        <v>493</v>
      </c>
      <c r="C7" s="30"/>
      <c r="D7" s="30"/>
      <c r="E7" s="30"/>
      <c r="F7" s="30"/>
      <c r="G7" s="30"/>
      <c r="H7" s="30"/>
      <c r="I7" s="30"/>
      <c r="J7" s="30"/>
      <c r="K7" s="31"/>
    </row>
    <row r="8" spans="2:11" x14ac:dyDescent="0.3">
      <c r="B8" s="32" t="s">
        <v>494</v>
      </c>
      <c r="K8" s="33"/>
    </row>
    <row r="9" spans="2:11" x14ac:dyDescent="0.3">
      <c r="B9" s="32" t="s">
        <v>495</v>
      </c>
      <c r="K9" s="33"/>
    </row>
    <row r="10" spans="2:11" x14ac:dyDescent="0.3">
      <c r="B10" s="32" t="s">
        <v>439</v>
      </c>
      <c r="K10" s="33"/>
    </row>
    <row r="11" spans="2:11" x14ac:dyDescent="0.3">
      <c r="B11" s="32"/>
      <c r="K11" s="33"/>
    </row>
    <row r="12" spans="2:11" x14ac:dyDescent="0.3">
      <c r="B12" s="32" t="s">
        <v>440</v>
      </c>
      <c r="K12" s="33"/>
    </row>
    <row r="13" spans="2:11" x14ac:dyDescent="0.3">
      <c r="B13" s="32" t="s">
        <v>441</v>
      </c>
      <c r="K13" s="33"/>
    </row>
    <row r="14" spans="2:11" x14ac:dyDescent="0.3">
      <c r="B14" s="32" t="s">
        <v>442</v>
      </c>
      <c r="K14" s="33"/>
    </row>
    <row r="15" spans="2:11" x14ac:dyDescent="0.3">
      <c r="B15" s="32"/>
      <c r="K15" s="33"/>
    </row>
    <row r="16" spans="2:11" x14ac:dyDescent="0.3">
      <c r="B16" s="32" t="s">
        <v>443</v>
      </c>
      <c r="K16" s="33"/>
    </row>
    <row r="17" spans="2:11" x14ac:dyDescent="0.3">
      <c r="B17" s="32"/>
      <c r="K17" s="33"/>
    </row>
    <row r="18" spans="2:11" x14ac:dyDescent="0.3">
      <c r="B18" s="32" t="s">
        <v>444</v>
      </c>
      <c r="K18" s="33"/>
    </row>
    <row r="19" spans="2:11" x14ac:dyDescent="0.3">
      <c r="B19" s="32"/>
      <c r="C19" t="s">
        <v>445</v>
      </c>
      <c r="K19" s="33"/>
    </row>
    <row r="20" spans="2:11" x14ac:dyDescent="0.3">
      <c r="B20" s="32"/>
      <c r="C20" t="s">
        <v>446</v>
      </c>
      <c r="K20" s="33"/>
    </row>
    <row r="21" spans="2:11" x14ac:dyDescent="0.3">
      <c r="B21" s="32"/>
      <c r="C21" t="s">
        <v>496</v>
      </c>
      <c r="K21" s="33"/>
    </row>
    <row r="22" spans="2:11" x14ac:dyDescent="0.3">
      <c r="B22" s="32"/>
      <c r="C22" t="s">
        <v>447</v>
      </c>
      <c r="K22" s="33"/>
    </row>
    <row r="23" spans="2:11" x14ac:dyDescent="0.3">
      <c r="B23" s="32"/>
      <c r="C23" t="s">
        <v>497</v>
      </c>
      <c r="K23" s="33"/>
    </row>
    <row r="24" spans="2:11" x14ac:dyDescent="0.3">
      <c r="B24" s="32"/>
      <c r="K24" s="33"/>
    </row>
    <row r="25" spans="2:11" x14ac:dyDescent="0.3">
      <c r="B25" s="32" t="s">
        <v>498</v>
      </c>
      <c r="K25" s="33"/>
    </row>
    <row r="26" spans="2:11" ht="14.5" thickBot="1" x14ac:dyDescent="0.35">
      <c r="B26" s="34"/>
      <c r="C26" s="35" t="s">
        <v>448</v>
      </c>
      <c r="D26" s="35"/>
      <c r="E26" s="35"/>
      <c r="F26" s="35"/>
      <c r="G26" s="35"/>
      <c r="H26" s="35"/>
      <c r="I26" s="35"/>
      <c r="J26" s="35"/>
      <c r="K26" s="36"/>
    </row>
    <row r="27" spans="2:11" ht="14" customHeight="1" thickBot="1" x14ac:dyDescent="0.35"/>
    <row r="28" spans="2:11" ht="14" customHeight="1" x14ac:dyDescent="0.3">
      <c r="B28" s="469" t="s">
        <v>449</v>
      </c>
      <c r="C28" s="470"/>
      <c r="D28" s="470"/>
      <c r="E28" s="470"/>
      <c r="F28" s="470"/>
      <c r="G28" s="470"/>
      <c r="H28" s="470"/>
      <c r="I28" s="470"/>
      <c r="J28" s="470"/>
      <c r="K28" s="471"/>
    </row>
    <row r="29" spans="2:11" x14ac:dyDescent="0.3">
      <c r="B29" s="472"/>
      <c r="C29" s="473"/>
      <c r="D29" s="473"/>
      <c r="E29" s="473"/>
      <c r="F29" s="473"/>
      <c r="G29" s="473"/>
      <c r="H29" s="473"/>
      <c r="I29" s="473"/>
      <c r="J29" s="473"/>
      <c r="K29" s="474"/>
    </row>
    <row r="30" spans="2:11" ht="14.5" thickBot="1" x14ac:dyDescent="0.35">
      <c r="B30" s="475"/>
      <c r="C30" s="476"/>
      <c r="D30" s="476"/>
      <c r="E30" s="476"/>
      <c r="F30" s="476"/>
      <c r="G30" s="476"/>
      <c r="H30" s="476"/>
      <c r="I30" s="476"/>
      <c r="J30" s="476"/>
      <c r="K30" s="477"/>
    </row>
    <row r="31" spans="2:11" ht="14.5" thickBot="1" x14ac:dyDescent="0.35"/>
    <row r="32" spans="2:11" x14ac:dyDescent="0.3">
      <c r="B32" s="478" t="s">
        <v>559</v>
      </c>
      <c r="C32" s="479"/>
      <c r="D32" s="479"/>
      <c r="E32" s="479"/>
      <c r="F32" s="479"/>
      <c r="G32" s="479"/>
      <c r="H32" s="479"/>
      <c r="I32" s="479"/>
      <c r="J32" s="479"/>
      <c r="K32" s="480"/>
    </row>
    <row r="33" spans="2:11" x14ac:dyDescent="0.3">
      <c r="B33" s="481"/>
      <c r="C33" s="482"/>
      <c r="D33" s="482"/>
      <c r="E33" s="482"/>
      <c r="F33" s="482"/>
      <c r="G33" s="482"/>
      <c r="H33" s="482"/>
      <c r="I33" s="482"/>
      <c r="J33" s="482"/>
      <c r="K33" s="483"/>
    </row>
    <row r="34" spans="2:11" ht="14.5" thickBot="1" x14ac:dyDescent="0.35">
      <c r="B34" s="484"/>
      <c r="C34" s="485"/>
      <c r="D34" s="485"/>
      <c r="E34" s="485"/>
      <c r="F34" s="485"/>
      <c r="G34" s="485"/>
      <c r="H34" s="485"/>
      <c r="I34" s="485"/>
      <c r="J34" s="485"/>
      <c r="K34" s="486"/>
    </row>
  </sheetData>
  <sheetProtection algorithmName="SHA-512" hashValue="EvVBXHX9+sM6z3CpWTO7sFa+beik9S0Wy9d/gWX1NCQtGbHUr2gULDiaENbWQEW5j9hjU9o8i5BDiA96/lCc7A==" saltValue="P+VBHuo/PNdM1WMbesr/og==" spinCount="100000" sheet="1" objects="1" scenarios="1" formatCells="0" formatRows="0" insertColumns="0" insertRows="0" insertHyperlinks="0" deleteColumns="0" deleteRows="0"/>
  <mergeCells count="3">
    <mergeCell ref="C2:G4"/>
    <mergeCell ref="B28:K30"/>
    <mergeCell ref="B32:K3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CFC92-11ED-4CC1-A6D3-47DCA686CB49}">
  <sheetPr>
    <tabColor theme="4" tint="0.39997558519241921"/>
  </sheetPr>
  <dimension ref="A1:L31"/>
  <sheetViews>
    <sheetView defaultGridColor="0" colorId="9" zoomScale="51" workbookViewId="0">
      <selection activeCell="G16" sqref="G16"/>
    </sheetView>
  </sheetViews>
  <sheetFormatPr baseColWidth="10" defaultColWidth="11.15234375" defaultRowHeight="14" x14ac:dyDescent="0.3"/>
  <cols>
    <col min="1" max="1" width="3.69140625" style="1" customWidth="1"/>
    <col min="2" max="2" width="25.84375" style="1" customWidth="1"/>
    <col min="3" max="3" width="46.15234375" style="1" bestFit="1" customWidth="1"/>
    <col min="4" max="4" width="15.3828125" style="63" customWidth="1"/>
    <col min="5" max="5" width="13.3046875" style="1" customWidth="1"/>
    <col min="6" max="6" width="19.23046875" style="63" customWidth="1"/>
    <col min="7" max="7" width="16.69140625" style="63" customWidth="1"/>
    <col min="8" max="8" width="15.3828125" style="288" customWidth="1"/>
    <col min="9" max="9" width="27" style="57" bestFit="1" customWidth="1"/>
    <col min="10" max="10" width="19.921875" style="57" customWidth="1"/>
    <col min="11" max="11" width="32.23046875" style="57" customWidth="1"/>
    <col min="12" max="12" width="80.3046875" style="1" customWidth="1"/>
    <col min="13" max="16384" width="11.15234375" style="1"/>
  </cols>
  <sheetData>
    <row r="1" spans="1:12" ht="7.5" customHeight="1" thickBot="1" x14ac:dyDescent="0.35">
      <c r="L1" s="57"/>
    </row>
    <row r="2" spans="1:12" ht="47" customHeight="1" thickBot="1" x14ac:dyDescent="0.35">
      <c r="C2" s="487" t="s">
        <v>587</v>
      </c>
      <c r="D2" s="488"/>
      <c r="E2" s="488"/>
      <c r="F2" s="488"/>
      <c r="G2" s="488"/>
      <c r="H2" s="488"/>
      <c r="I2" s="488"/>
      <c r="J2" s="488"/>
      <c r="K2" s="451" t="s">
        <v>588</v>
      </c>
      <c r="L2" s="57"/>
    </row>
    <row r="3" spans="1:12" ht="8.5" customHeight="1" thickBot="1" x14ac:dyDescent="0.35">
      <c r="L3" s="57"/>
    </row>
    <row r="4" spans="1:12" ht="29" customHeight="1" thickTop="1" thickBot="1" x14ac:dyDescent="0.35">
      <c r="A4" s="441" t="str">
        <f>'1er bilan interne'!A4</f>
        <v>Nbre habitants</v>
      </c>
      <c r="B4" s="442"/>
      <c r="C4" s="383">
        <f>'1er bilan interne'!C4</f>
        <v>0</v>
      </c>
      <c r="E4" s="63"/>
      <c r="H4" s="63"/>
      <c r="I4" s="63"/>
      <c r="J4" s="63"/>
      <c r="K4" s="63"/>
    </row>
    <row r="5" spans="1:12" ht="15" thickTop="1" thickBot="1" x14ac:dyDescent="0.35">
      <c r="A5" s="447" t="str">
        <f>'1er bilan interne'!A5</f>
        <v>Nbre agents collectivité</v>
      </c>
      <c r="B5" s="448"/>
      <c r="C5" s="383">
        <f>'1er bilan interne'!C5</f>
        <v>0</v>
      </c>
      <c r="E5" s="63"/>
      <c r="H5" s="63"/>
      <c r="I5" s="63"/>
      <c r="J5" s="63"/>
      <c r="K5" s="63"/>
    </row>
    <row r="6" spans="1:12" ht="15" thickTop="1" thickBot="1" x14ac:dyDescent="0.35">
      <c r="A6" s="443" t="str">
        <f>'1er bilan interne'!A6</f>
        <v>Nbre agents avec poste de travail</v>
      </c>
      <c r="B6" s="444"/>
      <c r="C6" s="383">
        <f>'1er bilan interne'!C6</f>
        <v>0</v>
      </c>
      <c r="E6" s="63"/>
      <c r="H6" s="63"/>
      <c r="I6" s="63"/>
      <c r="J6" s="63"/>
      <c r="K6" s="63"/>
    </row>
    <row r="7" spans="1:12" ht="15" thickTop="1" thickBot="1" x14ac:dyDescent="0.35">
      <c r="A7" s="445" t="str">
        <f>'1er bilan interne'!A7</f>
        <v>Nbre agents DSI ou DSN</v>
      </c>
      <c r="B7" s="446"/>
      <c r="C7" s="383">
        <f>'1er bilan interne'!C7</f>
        <v>0</v>
      </c>
      <c r="E7" s="63"/>
      <c r="H7" s="63"/>
      <c r="I7" s="63"/>
      <c r="J7" s="63"/>
      <c r="K7" s="63"/>
    </row>
    <row r="8" spans="1:12" ht="42.5" thickTop="1" x14ac:dyDescent="0.3">
      <c r="F8" s="304" t="s">
        <v>7</v>
      </c>
      <c r="G8" s="304" t="s">
        <v>8</v>
      </c>
      <c r="H8" s="305" t="s">
        <v>347</v>
      </c>
      <c r="I8" s="306" t="s">
        <v>458</v>
      </c>
      <c r="J8" s="307" t="s">
        <v>485</v>
      </c>
      <c r="K8" s="308" t="s">
        <v>486</v>
      </c>
    </row>
    <row r="9" spans="1:12" collapsed="1" x14ac:dyDescent="0.3">
      <c r="A9" s="123"/>
      <c r="B9" s="3" t="str">
        <f>'1er bilan interne'!B9</f>
        <v>1. Mon parc d'équipement</v>
      </c>
      <c r="C9" s="3"/>
      <c r="D9" s="122"/>
      <c r="E9" s="73"/>
      <c r="F9" s="109">
        <f>'1er bilan interne'!F9</f>
        <v>0</v>
      </c>
      <c r="G9" s="109">
        <f>'1er bilan interne'!G9</f>
        <v>0</v>
      </c>
      <c r="H9" s="110">
        <f>'1er bilan interne'!H9</f>
        <v>0</v>
      </c>
      <c r="I9" s="103" t="str">
        <f>'1er bilan interne'!I9</f>
        <v/>
      </c>
      <c r="J9" s="100" t="str">
        <f>'1er bilan interne'!J9</f>
        <v/>
      </c>
      <c r="K9" s="101" t="str">
        <f>'1er bilan interne'!K9</f>
        <v>kg CO2eq / agent collectivité</v>
      </c>
    </row>
    <row r="10" spans="1:12" x14ac:dyDescent="0.3">
      <c r="A10" s="124"/>
      <c r="B10" s="3" t="str">
        <f>'1er bilan interne'!B34</f>
        <v>2. Mon réseau</v>
      </c>
      <c r="C10" s="3"/>
      <c r="D10" s="122"/>
      <c r="E10" s="73"/>
      <c r="F10" s="109">
        <f>'1er bilan interne'!F34</f>
        <v>0</v>
      </c>
      <c r="G10" s="109">
        <f>'1er bilan interne'!G34</f>
        <v>0</v>
      </c>
      <c r="H10" s="332">
        <f>'1er bilan interne'!H34</f>
        <v>0</v>
      </c>
      <c r="I10" s="103" t="str">
        <f>'1er bilan interne'!I34</f>
        <v/>
      </c>
      <c r="J10" s="100" t="str">
        <f>'1er bilan interne'!J34</f>
        <v/>
      </c>
      <c r="K10" s="101" t="str">
        <f>'1er bilan interne'!K34</f>
        <v>kg CO2eq / agent collectivité</v>
      </c>
    </row>
    <row r="11" spans="1:12" x14ac:dyDescent="0.3">
      <c r="A11" s="125"/>
      <c r="B11" s="3" t="str">
        <f>'1er bilan interne'!B43</f>
        <v>3. Mes salles serveurs (gérées en propre)</v>
      </c>
      <c r="C11" s="3"/>
      <c r="D11" s="358" t="s">
        <v>417</v>
      </c>
      <c r="E11" s="357" t="s">
        <v>416</v>
      </c>
      <c r="F11" s="109">
        <f>'1er bilan interne'!F43</f>
        <v>0</v>
      </c>
      <c r="G11" s="109">
        <f>'1er bilan interne'!G43</f>
        <v>0</v>
      </c>
      <c r="H11" s="356">
        <v>0</v>
      </c>
      <c r="I11" s="103" t="s">
        <v>301</v>
      </c>
      <c r="J11" s="100" t="s">
        <v>301</v>
      </c>
      <c r="K11" s="101" t="s">
        <v>419</v>
      </c>
    </row>
    <row r="12" spans="1:12" x14ac:dyDescent="0.3">
      <c r="A12" s="126"/>
      <c r="B12" s="3" t="str">
        <f>'1er bilan interne'!B56</f>
        <v>4. Mon hébergement externe</v>
      </c>
      <c r="C12" s="3"/>
      <c r="D12" s="122"/>
      <c r="E12" s="73"/>
      <c r="F12" s="109">
        <f>'1er bilan interne'!F56</f>
        <v>0</v>
      </c>
      <c r="G12" s="109">
        <f>'1er bilan interne'!G56</f>
        <v>0</v>
      </c>
      <c r="H12" s="110">
        <f>'1er bilan interne'!H56</f>
        <v>0</v>
      </c>
      <c r="I12" s="103" t="str">
        <f>'1er bilan interne'!I56</f>
        <v/>
      </c>
      <c r="J12" s="100" t="str">
        <f>'1er bilan interne'!J56</f>
        <v/>
      </c>
      <c r="K12" s="101" t="str">
        <f>'1er bilan interne'!K56</f>
        <v>kg CO2eq / agent collectivité</v>
      </c>
    </row>
    <row r="13" spans="1:12" x14ac:dyDescent="0.3">
      <c r="A13" s="127"/>
      <c r="B13" s="3" t="str">
        <f>'1er bilan interne'!B60</f>
        <v>5. Mes projets de territoire connecté</v>
      </c>
      <c r="C13" s="3"/>
      <c r="D13" s="52"/>
      <c r="E13" s="3"/>
      <c r="F13" s="331">
        <f>'1er bilan interne'!F60</f>
        <v>0</v>
      </c>
      <c r="G13" s="331">
        <f>'1er bilan interne'!G60</f>
        <v>0</v>
      </c>
      <c r="H13" s="332">
        <f>'1er bilan interne'!H60</f>
        <v>0</v>
      </c>
      <c r="I13" s="103" t="str">
        <f>'1er bilan interne'!I60</f>
        <v/>
      </c>
      <c r="J13" s="100" t="str">
        <f>'1er bilan interne'!J60</f>
        <v/>
      </c>
      <c r="K13" s="101" t="str">
        <f>'1er bilan interne'!K60</f>
        <v>kg CO2eq / agent collectivité</v>
      </c>
    </row>
    <row r="14" spans="1:12" x14ac:dyDescent="0.3">
      <c r="A14" s="128"/>
      <c r="B14" s="3" t="str">
        <f>'1er bilan interne'!B75</f>
        <v>6. Mes prestations de service et maintenance</v>
      </c>
      <c r="C14" s="3"/>
      <c r="D14" s="52"/>
      <c r="E14" s="3"/>
      <c r="F14" s="331">
        <f>'1er bilan interne'!F75</f>
        <v>0</v>
      </c>
      <c r="G14" s="331">
        <f>'1er bilan interne'!G75</f>
        <v>0</v>
      </c>
      <c r="H14" s="332">
        <f>'1er bilan interne'!H75</f>
        <v>0</v>
      </c>
      <c r="I14" s="103" t="str">
        <f>'1er bilan interne'!I75</f>
        <v/>
      </c>
      <c r="J14" s="100" t="str">
        <f>'1er bilan interne'!J75</f>
        <v/>
      </c>
      <c r="K14" s="101" t="str">
        <f>'1er bilan interne'!K75</f>
        <v>kg CO2eq / agent collectivité</v>
      </c>
    </row>
    <row r="15" spans="1:12" x14ac:dyDescent="0.3">
      <c r="H15" s="118">
        <f>'1er bilan interne'!H83</f>
        <v>0</v>
      </c>
      <c r="J15" s="112" t="str">
        <f>'1er bilan interne'!J83</f>
        <v/>
      </c>
      <c r="K15" s="113" t="str">
        <f>'1er bilan interne'!K83</f>
        <v>kg CO2eq / agent collectivité</v>
      </c>
    </row>
    <row r="17" spans="8:12" x14ac:dyDescent="0.3">
      <c r="I17" s="298" t="str">
        <f>'1er bilan interne'!I85</f>
        <v>COMPARAISON A LA MOYENNE</v>
      </c>
    </row>
    <row r="18" spans="8:12" x14ac:dyDescent="0.3">
      <c r="H18" s="300" t="str">
        <f>'1er bilan interne'!H86</f>
        <v>Segment</v>
      </c>
      <c r="I18" s="299" t="str">
        <f>'1er bilan interne'!I86</f>
        <v/>
      </c>
      <c r="J18" s="301" t="str">
        <f>'1er bilan interne'!J86</f>
        <v/>
      </c>
      <c r="K18" s="297" t="str">
        <f>'1er bilan interne'!K86</f>
        <v>kg CO2eq / an et par agent</v>
      </c>
    </row>
    <row r="21" spans="8:12" x14ac:dyDescent="0.3">
      <c r="I21" s="114" t="str">
        <f>'1er bilan interne'!I89</f>
        <v>Tableau des équivalences</v>
      </c>
      <c r="J21" s="115"/>
      <c r="K21" s="131" t="str">
        <f>'1er bilan interne'!K89</f>
        <v>Source</v>
      </c>
      <c r="L21" s="63"/>
    </row>
    <row r="22" spans="8:12" x14ac:dyDescent="0.3">
      <c r="I22" s="116"/>
      <c r="J22" s="116"/>
      <c r="K22" s="116"/>
      <c r="L22" s="63"/>
    </row>
    <row r="23" spans="8:12" x14ac:dyDescent="0.3">
      <c r="I23" s="117" t="str">
        <f>'1er bilan interne'!I91</f>
        <v>Km parcourus en voiture</v>
      </c>
      <c r="J23" s="116"/>
      <c r="K23" s="119">
        <f>'1er bilan interne'!K91</f>
        <v>0</v>
      </c>
      <c r="L23" s="63"/>
    </row>
    <row r="24" spans="8:12" x14ac:dyDescent="0.3">
      <c r="I24" s="116"/>
      <c r="J24" s="116"/>
      <c r="K24" s="116"/>
      <c r="L24" s="63"/>
    </row>
    <row r="25" spans="8:12" x14ac:dyDescent="0.3">
      <c r="I25" s="117" t="str">
        <f>'1er bilan interne'!I93</f>
        <v>Maisons chauffées au gaz (1 an)</v>
      </c>
      <c r="J25" s="116"/>
      <c r="K25" s="119">
        <f>'1er bilan interne'!K93</f>
        <v>0</v>
      </c>
      <c r="L25" s="63" t="str">
        <f>'1er bilan interne'!L93</f>
        <v>Maison de 113m²</v>
      </c>
    </row>
    <row r="26" spans="8:12" x14ac:dyDescent="0.3">
      <c r="I26" s="116"/>
      <c r="J26" s="116"/>
      <c r="K26" s="116"/>
      <c r="L26" s="63"/>
    </row>
    <row r="27" spans="8:12" x14ac:dyDescent="0.3">
      <c r="I27" s="117" t="str">
        <f>'1er bilan interne'!I95</f>
        <v>Nombre de repas végétariens</v>
      </c>
      <c r="J27" s="116"/>
      <c r="K27" s="119">
        <f>'1er bilan interne'!K95</f>
        <v>0</v>
      </c>
      <c r="L27" s="63"/>
    </row>
    <row r="28" spans="8:12" x14ac:dyDescent="0.3">
      <c r="I28" s="116"/>
      <c r="J28" s="116"/>
      <c r="K28" s="116"/>
      <c r="L28" s="63"/>
    </row>
    <row r="29" spans="8:12" x14ac:dyDescent="0.3">
      <c r="I29" s="117" t="str">
        <f>'1er bilan interne'!I97</f>
        <v>Litres de café</v>
      </c>
      <c r="J29" s="116"/>
      <c r="K29" s="119">
        <f>'1er bilan interne'!K97</f>
        <v>0</v>
      </c>
      <c r="L29" s="63"/>
    </row>
    <row r="30" spans="8:12" x14ac:dyDescent="0.3">
      <c r="I30" s="117"/>
      <c r="J30" s="116"/>
      <c r="K30" s="116"/>
      <c r="L30" s="63"/>
    </row>
    <row r="31" spans="8:12" x14ac:dyDescent="0.3">
      <c r="I31" s="117" t="str">
        <f>'1er bilan interne'!I99</f>
        <v>Jeans</v>
      </c>
      <c r="J31" s="116"/>
      <c r="K31" s="119">
        <f>'1er bilan interne'!K99</f>
        <v>0</v>
      </c>
      <c r="L31" s="63" t="str">
        <f>'1er bilan interne'!L99</f>
        <v>Jean d'une durée de 3 ans</v>
      </c>
    </row>
  </sheetData>
  <sheetProtection algorithmName="SHA-512" hashValue="nqcTrm51YpLskZeIVyQa4e0a05W1PIibcXic8WMckOb2LWMue5JgBqpqhIsOMh/Mo4a4VeFkbTRClFWtAeyL6w==" saltValue="i2Tei7tSherjMnRSGvUoXg==" spinCount="100000" sheet="1" objects="1" scenarios="1"/>
  <mergeCells count="1">
    <mergeCell ref="C2:J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9C551-62DA-4EB4-8009-A74661C0395B}">
  <sheetPr>
    <tabColor theme="5" tint="0.59999389629810485"/>
    <outlinePr summaryBelow="0"/>
  </sheetPr>
  <dimension ref="A1:M99"/>
  <sheetViews>
    <sheetView defaultGridColor="0" colorId="9" zoomScale="51" zoomScaleNormal="45" workbookViewId="0">
      <pane xSplit="3" ySplit="8" topLeftCell="D9" activePane="bottomRight" state="frozen"/>
      <selection pane="topRight" activeCell="D1" sqref="D1"/>
      <selection pane="bottomLeft" activeCell="A12" sqref="A12"/>
      <selection pane="bottomRight" activeCell="A16" sqref="A16"/>
    </sheetView>
  </sheetViews>
  <sheetFormatPr baseColWidth="10" defaultColWidth="11.15234375" defaultRowHeight="14" outlineLevelRow="1" x14ac:dyDescent="0.3"/>
  <cols>
    <col min="1" max="1" width="3.69140625" style="1" customWidth="1"/>
    <col min="2" max="2" width="25.84375" style="1" customWidth="1"/>
    <col min="3" max="3" width="46.15234375" style="1" bestFit="1" customWidth="1"/>
    <col min="4" max="4" width="15.3828125" style="63" customWidth="1"/>
    <col min="5" max="5" width="13.3046875" style="1" customWidth="1"/>
    <col min="6" max="6" width="19.23046875" style="63" customWidth="1"/>
    <col min="7" max="7" width="16.69140625" style="63" customWidth="1"/>
    <col min="8" max="8" width="15.3828125" style="288" customWidth="1"/>
    <col min="9" max="9" width="20.15234375" style="57" customWidth="1"/>
    <col min="10" max="10" width="19.921875" style="57" customWidth="1"/>
    <col min="11" max="11" width="29" style="57" customWidth="1"/>
    <col min="12" max="12" width="26.3046875" style="57" customWidth="1"/>
    <col min="13" max="13" width="80.3046875" style="1" customWidth="1"/>
    <col min="14" max="16384" width="11.15234375" style="1"/>
  </cols>
  <sheetData>
    <row r="1" spans="1:12" ht="7.5" customHeight="1" thickBot="1" x14ac:dyDescent="0.35"/>
    <row r="2" spans="1:12" ht="47" customHeight="1" thickBot="1" x14ac:dyDescent="0.35">
      <c r="C2" s="512" t="s">
        <v>479</v>
      </c>
      <c r="D2" s="513"/>
      <c r="E2" s="513"/>
      <c r="F2" s="513"/>
      <c r="G2" s="513"/>
      <c r="H2" s="513"/>
      <c r="I2" s="513"/>
      <c r="J2" s="513"/>
      <c r="K2" s="513"/>
      <c r="L2" s="513"/>
    </row>
    <row r="3" spans="1:12" ht="8.5" customHeight="1" thickBot="1" x14ac:dyDescent="0.35"/>
    <row r="4" spans="1:12" ht="29" customHeight="1" thickTop="1" thickBot="1" x14ac:dyDescent="0.35">
      <c r="A4" s="441" t="s">
        <v>418</v>
      </c>
      <c r="B4" s="442"/>
      <c r="C4" s="383"/>
      <c r="D4" s="515" t="s">
        <v>409</v>
      </c>
      <c r="E4" s="515"/>
      <c r="F4" s="515"/>
      <c r="G4" s="515"/>
      <c r="H4" s="515"/>
      <c r="I4" s="46"/>
      <c r="J4" s="46"/>
      <c r="K4" s="46"/>
      <c r="L4" s="46"/>
    </row>
    <row r="5" spans="1:12" ht="15" thickTop="1" thickBot="1" x14ac:dyDescent="0.35">
      <c r="A5" s="447" t="s">
        <v>406</v>
      </c>
      <c r="B5" s="448"/>
      <c r="C5" s="383"/>
      <c r="D5" s="121"/>
      <c r="E5" s="70"/>
      <c r="F5" s="71"/>
      <c r="G5" s="71"/>
      <c r="H5" s="289"/>
      <c r="I5" s="72"/>
      <c r="J5" s="72"/>
      <c r="K5" s="72"/>
      <c r="L5" s="72"/>
    </row>
    <row r="6" spans="1:12" ht="15" thickTop="1" thickBot="1" x14ac:dyDescent="0.35">
      <c r="A6" s="443" t="s">
        <v>481</v>
      </c>
      <c r="B6" s="444"/>
      <c r="C6" s="383"/>
      <c r="D6" s="121"/>
      <c r="E6" s="70"/>
      <c r="F6" s="71"/>
      <c r="G6" s="71"/>
      <c r="H6" s="289"/>
      <c r="I6" s="72"/>
      <c r="J6" s="72"/>
      <c r="K6" s="72"/>
      <c r="L6" s="72"/>
    </row>
    <row r="7" spans="1:12" ht="15" thickTop="1" thickBot="1" x14ac:dyDescent="0.35">
      <c r="A7" s="445" t="s">
        <v>405</v>
      </c>
      <c r="B7" s="446"/>
      <c r="C7" s="383"/>
      <c r="D7" s="121"/>
      <c r="E7" s="70"/>
      <c r="F7" s="71"/>
      <c r="G7" s="71"/>
      <c r="H7" s="289"/>
      <c r="I7" s="72"/>
      <c r="J7" s="72"/>
      <c r="K7" s="72"/>
      <c r="L7" s="72"/>
    </row>
    <row r="8" spans="1:12" ht="42.5" thickTop="1" x14ac:dyDescent="0.3">
      <c r="F8" s="304" t="s">
        <v>7</v>
      </c>
      <c r="G8" s="304" t="s">
        <v>8</v>
      </c>
      <c r="H8" s="305" t="s">
        <v>347</v>
      </c>
      <c r="I8" s="306" t="s">
        <v>458</v>
      </c>
      <c r="J8" s="307" t="s">
        <v>485</v>
      </c>
      <c r="K8" s="308" t="s">
        <v>486</v>
      </c>
      <c r="L8" s="309" t="s">
        <v>450</v>
      </c>
    </row>
    <row r="9" spans="1:12" x14ac:dyDescent="0.3">
      <c r="A9" s="123"/>
      <c r="B9" s="3" t="s">
        <v>330</v>
      </c>
      <c r="C9" s="3"/>
      <c r="D9" s="122"/>
      <c r="E9" s="73"/>
      <c r="F9" s="109">
        <f>SUM(F11:F33)</f>
        <v>0</v>
      </c>
      <c r="G9" s="109">
        <f>SUM(G11:G33)</f>
        <v>0</v>
      </c>
      <c r="H9" s="110">
        <f>SUM(H11:H33)</f>
        <v>0</v>
      </c>
      <c r="I9" s="103" t="str">
        <f>IF(ISERROR(H9/($H$9+$H$34+$H$56+$H$43+$H$60+$H$75)),"",H9/($H$9+$H$34+$H$56+$H$43+$H$60+$H$75))</f>
        <v/>
      </c>
      <c r="J9" s="100" t="str">
        <f>IF(ISERROR(IF(K9='ADMIN_Ne pas toucher'!$I$7,H9/$C$5,IF(K9='ADMIN_Ne pas toucher'!$I$8,H9/$C$6,IF(K9='ADMIN_Ne pas toucher'!$I$9,H9/$C$7)))),"",IF(K9='ADMIN_Ne pas toucher'!$I$7,H9/$C$5,IF(K9='ADMIN_Ne pas toucher'!$I$8,H9/$C$6,IF(K9='ADMIN_Ne pas toucher'!$I$9,H9/$C$7))))</f>
        <v/>
      </c>
      <c r="K9" s="101" t="s">
        <v>419</v>
      </c>
    </row>
    <row r="10" spans="1:12" s="314" customFormat="1" ht="39" outlineLevel="1" x14ac:dyDescent="0.3">
      <c r="A10" s="310"/>
      <c r="B10" s="311"/>
      <c r="C10" s="311"/>
      <c r="D10" s="343" t="s">
        <v>6</v>
      </c>
      <c r="E10" s="344" t="s">
        <v>424</v>
      </c>
      <c r="F10" s="342" t="s">
        <v>7</v>
      </c>
      <c r="G10" s="342" t="s">
        <v>8</v>
      </c>
      <c r="H10" s="312" t="s">
        <v>347</v>
      </c>
      <c r="I10" s="313"/>
      <c r="J10" s="313"/>
      <c r="K10" s="313"/>
      <c r="L10" s="313"/>
    </row>
    <row r="11" spans="1:12" ht="43.5" customHeight="1" outlineLevel="1" x14ac:dyDescent="0.3">
      <c r="A11" s="285" t="s">
        <v>560</v>
      </c>
      <c r="B11" s="517" t="s">
        <v>333</v>
      </c>
      <c r="C11" s="381" t="s">
        <v>1</v>
      </c>
      <c r="D11" s="320"/>
      <c r="E11" s="321"/>
      <c r="F11" s="322" t="str">
        <f>IF($D11="","",IF($E11="","",$D11*VLOOKUP($C11,'ADMIN_Ne pas toucher'!$B$4:$D$19,2,FALSE)/'1er bilan interne'!E11))</f>
        <v/>
      </c>
      <c r="G11" s="323" t="str">
        <f>IF($D11="","",IF($E11="","",$D11*VLOOKUP($C11,'ADMIN_Ne pas toucher'!$B$4:$D$19,3,FALSE)))</f>
        <v/>
      </c>
      <c r="H11" s="324" t="str">
        <f>IF(D11="","",IF(G11+F11&lt;&gt;0,G11+F11,""))</f>
        <v/>
      </c>
      <c r="L11" s="105" t="s">
        <v>451</v>
      </c>
    </row>
    <row r="12" spans="1:12" ht="52" customHeight="1" outlineLevel="1" x14ac:dyDescent="0.3">
      <c r="A12" s="285" t="s">
        <v>560</v>
      </c>
      <c r="B12" s="517"/>
      <c r="C12" s="381" t="s">
        <v>0</v>
      </c>
      <c r="D12" s="302"/>
      <c r="E12" s="303"/>
      <c r="F12" s="290" t="str">
        <f>IF($D12="","",IF($E12="","",$D12*VLOOKUP($C12,'ADMIN_Ne pas toucher'!$B$4:$D$19,2,FALSE)/'1er bilan interne'!E12))</f>
        <v/>
      </c>
      <c r="G12" s="291" t="str">
        <f>IF($D12="","",IF($E12="","",$D12*VLOOKUP($C12,'ADMIN_Ne pas toucher'!$B$4:$D$19,3,FALSE)))</f>
        <v/>
      </c>
      <c r="H12" s="325" t="str">
        <f t="shared" ref="H12:H33" si="0">IF(D12="","",IF(G12+F12&lt;&gt;0,G12+F12,""))</f>
        <v/>
      </c>
      <c r="L12" s="105" t="s">
        <v>451</v>
      </c>
    </row>
    <row r="13" spans="1:12" outlineLevel="1" x14ac:dyDescent="0.3">
      <c r="A13" s="123"/>
      <c r="B13" s="517"/>
      <c r="C13" s="381" t="s">
        <v>537</v>
      </c>
      <c r="D13" s="302"/>
      <c r="E13" s="303"/>
      <c r="F13" s="290" t="str">
        <f>IF($D13="","",IF($E13="","",$D13*VLOOKUP($C13,'ADMIN_Ne pas toucher'!$B$4:$D$19,2,FALSE)/'1er bilan interne'!E13))</f>
        <v/>
      </c>
      <c r="G13" s="291" t="str">
        <f>IF($D13="","",IF($E13="","",$D13*VLOOKUP($C13,'ADMIN_Ne pas toucher'!$B$4:$D$19,3,FALSE)))</f>
        <v/>
      </c>
      <c r="H13" s="325" t="str">
        <f t="shared" si="0"/>
        <v/>
      </c>
      <c r="L13" s="105" t="s">
        <v>451</v>
      </c>
    </row>
    <row r="14" spans="1:12" outlineLevel="1" x14ac:dyDescent="0.3">
      <c r="A14" s="123"/>
      <c r="B14" s="517"/>
      <c r="C14" s="381" t="s">
        <v>4</v>
      </c>
      <c r="D14" s="302"/>
      <c r="E14" s="303"/>
      <c r="F14" s="290" t="str">
        <f>IF($D14="","",IF($E14="","",$D14*VLOOKUP($C14,'ADMIN_Ne pas toucher'!$B$4:$D$19,2,FALSE)/'1er bilan interne'!E14))</f>
        <v/>
      </c>
      <c r="G14" s="291" t="str">
        <f>IF($D14="","",IF($E14="","",$D14*VLOOKUP($C14,'ADMIN_Ne pas toucher'!$B$4:$D$19,3,FALSE)))</f>
        <v/>
      </c>
      <c r="H14" s="325" t="str">
        <f t="shared" si="0"/>
        <v/>
      </c>
      <c r="L14" s="105" t="s">
        <v>451</v>
      </c>
    </row>
    <row r="15" spans="1:12" outlineLevel="1" x14ac:dyDescent="0.3">
      <c r="A15" s="123"/>
      <c r="B15" s="517"/>
      <c r="C15" s="381" t="s">
        <v>5</v>
      </c>
      <c r="D15" s="326"/>
      <c r="E15" s="327"/>
      <c r="F15" s="328" t="str">
        <f>IF($D15="","",IF($E15="","",$D15*VLOOKUP($C15,'ADMIN_Ne pas toucher'!$B$4:$D$19,2,FALSE)/'1er bilan interne'!E15))</f>
        <v/>
      </c>
      <c r="G15" s="329" t="str">
        <f>IF($D15="","",IF($E15="","",$D15*VLOOKUP($C15,'ADMIN_Ne pas toucher'!$B$4:$D$19,3,FALSE)))</f>
        <v/>
      </c>
      <c r="H15" s="330" t="str">
        <f t="shared" si="0"/>
        <v/>
      </c>
      <c r="L15" s="105" t="s">
        <v>451</v>
      </c>
    </row>
    <row r="16" spans="1:12" ht="17.5" customHeight="1" outlineLevel="1" x14ac:dyDescent="0.3">
      <c r="A16" s="285" t="s">
        <v>560</v>
      </c>
      <c r="B16" s="516" t="s">
        <v>331</v>
      </c>
      <c r="C16" s="381" t="s">
        <v>309</v>
      </c>
      <c r="D16" s="320"/>
      <c r="E16" s="321"/>
      <c r="F16" s="322" t="str">
        <f>IF($D16="","",IF($E16="","",$D16*VLOOKUP($C16,'ADMIN_Ne pas toucher'!$B$4:$D$19,2,FALSE)/'1er bilan interne'!E16))</f>
        <v/>
      </c>
      <c r="G16" s="322" t="str">
        <f>IF($D16="","",IF($E16="","",$D16*VLOOKUP($C16,'ADMIN_Ne pas toucher'!$B$4:$D$19,3,FALSE)))</f>
        <v/>
      </c>
      <c r="H16" s="324" t="str">
        <f t="shared" si="0"/>
        <v/>
      </c>
      <c r="L16" s="105" t="s">
        <v>451</v>
      </c>
    </row>
    <row r="17" spans="1:12" outlineLevel="1" x14ac:dyDescent="0.3">
      <c r="A17" s="285" t="s">
        <v>560</v>
      </c>
      <c r="B17" s="516"/>
      <c r="C17" s="381" t="s">
        <v>308</v>
      </c>
      <c r="D17" s="302"/>
      <c r="E17" s="303"/>
      <c r="F17" s="290" t="str">
        <f>IF($D17="","",IF($E17="","",$D17*VLOOKUP($C17,'ADMIN_Ne pas toucher'!$B$4:$D$19,2,FALSE)/'1er bilan interne'!E17))</f>
        <v/>
      </c>
      <c r="G17" s="290" t="str">
        <f>IF($D17="","",IF($E17="","",$D17*VLOOKUP($C17,'ADMIN_Ne pas toucher'!$B$4:$D$19,3,FALSE)))</f>
        <v/>
      </c>
      <c r="H17" s="325" t="str">
        <f t="shared" si="0"/>
        <v/>
      </c>
      <c r="L17" s="105" t="s">
        <v>451</v>
      </c>
    </row>
    <row r="18" spans="1:12" outlineLevel="1" x14ac:dyDescent="0.3">
      <c r="A18" s="123"/>
      <c r="B18" s="516"/>
      <c r="C18" s="381" t="s">
        <v>306</v>
      </c>
      <c r="D18" s="326"/>
      <c r="E18" s="327"/>
      <c r="F18" s="328" t="str">
        <f>IF($D18="","",IF($E18="","",$D18*VLOOKUP($C18,'ADMIN_Ne pas toucher'!$B$4:$D$19,2,FALSE)/'1er bilan interne'!E18))</f>
        <v/>
      </c>
      <c r="G18" s="328" t="str">
        <f>IF($D18="","",IF($E18="","",$D18*VLOOKUP($C18,'ADMIN_Ne pas toucher'!$B$4:$D$19,3,FALSE)))</f>
        <v/>
      </c>
      <c r="H18" s="330" t="str">
        <f t="shared" si="0"/>
        <v/>
      </c>
      <c r="L18" s="105" t="s">
        <v>451</v>
      </c>
    </row>
    <row r="19" spans="1:12" ht="19.5" customHeight="1" outlineLevel="1" x14ac:dyDescent="0.3">
      <c r="A19" s="285" t="s">
        <v>560</v>
      </c>
      <c r="B19" s="516" t="s">
        <v>332</v>
      </c>
      <c r="C19" s="381" t="s">
        <v>41</v>
      </c>
      <c r="D19" s="320"/>
      <c r="E19" s="321"/>
      <c r="F19" s="322" t="str">
        <f>IF($D19="","",IF($E19="","",$D19*VLOOKUP($C19,'ADMIN_Ne pas toucher'!$B$4:$D$19,2,FALSE)/'1er bilan interne'!E19))</f>
        <v/>
      </c>
      <c r="G19" s="322" t="str">
        <f>IF($D19="","",IF($E19="","",$D19*VLOOKUP($C19,'ADMIN_Ne pas toucher'!$B$4:$D$19,3,FALSE)))</f>
        <v/>
      </c>
      <c r="H19" s="324" t="str">
        <f t="shared" si="0"/>
        <v/>
      </c>
      <c r="L19" s="105" t="s">
        <v>451</v>
      </c>
    </row>
    <row r="20" spans="1:12" ht="23" customHeight="1" outlineLevel="1" x14ac:dyDescent="0.3">
      <c r="A20" s="285" t="s">
        <v>560</v>
      </c>
      <c r="B20" s="516"/>
      <c r="C20" s="381" t="s">
        <v>42</v>
      </c>
      <c r="D20" s="302"/>
      <c r="E20" s="303"/>
      <c r="F20" s="290" t="str">
        <f>IF($D20="","",IF($E20="","",$D20*VLOOKUP($C20,'ADMIN_Ne pas toucher'!$B$4:$D$19,2,FALSE)/'1er bilan interne'!E20))</f>
        <v/>
      </c>
      <c r="G20" s="290" t="str">
        <f>IF($D20="","",IF($E20="","",$D20*VLOOKUP($C20,'ADMIN_Ne pas toucher'!$B$4:$D$19,3,FALSE)))</f>
        <v/>
      </c>
      <c r="H20" s="325" t="str">
        <f t="shared" si="0"/>
        <v/>
      </c>
      <c r="L20" s="105" t="s">
        <v>451</v>
      </c>
    </row>
    <row r="21" spans="1:12" outlineLevel="1" x14ac:dyDescent="0.3">
      <c r="A21" s="285" t="s">
        <v>560</v>
      </c>
      <c r="B21" s="516"/>
      <c r="C21" s="382" t="s">
        <v>15</v>
      </c>
      <c r="D21" s="302"/>
      <c r="E21" s="303"/>
      <c r="F21" s="290" t="str">
        <f>IF($D21="","",IF($E21="","",$D21*VLOOKUP($C21,'ADMIN_Ne pas toucher'!$B$4:$D$19,2,FALSE)/'1er bilan interne'!E21))</f>
        <v/>
      </c>
      <c r="G21" s="290" t="str">
        <f>IF($D21="","",IF($E21="","",$D21*VLOOKUP($C21,'ADMIN_Ne pas toucher'!$B$4:$D$19,3,FALSE)))</f>
        <v/>
      </c>
      <c r="H21" s="325" t="str">
        <f t="shared" si="0"/>
        <v/>
      </c>
      <c r="L21" s="105" t="s">
        <v>451</v>
      </c>
    </row>
    <row r="22" spans="1:12" outlineLevel="1" x14ac:dyDescent="0.3">
      <c r="A22" s="285" t="s">
        <v>560</v>
      </c>
      <c r="B22" s="516"/>
      <c r="C22" s="382" t="s">
        <v>16</v>
      </c>
      <c r="D22" s="326"/>
      <c r="E22" s="327"/>
      <c r="F22" s="328" t="str">
        <f>IF($D22="","",IF($E22="","",$D22*VLOOKUP($C22,'ADMIN_Ne pas toucher'!$B$4:$D$19,2,FALSE)/'1er bilan interne'!E22))</f>
        <v/>
      </c>
      <c r="G22" s="328" t="str">
        <f>IF($D22="","",IF($E22="","",$D22*VLOOKUP($C22,'ADMIN_Ne pas toucher'!$B$4:$D$19,3,FALSE)))</f>
        <v/>
      </c>
      <c r="H22" s="330" t="str">
        <f t="shared" si="0"/>
        <v/>
      </c>
      <c r="L22" s="105" t="s">
        <v>451</v>
      </c>
    </row>
    <row r="23" spans="1:12" ht="17.5" customHeight="1" outlineLevel="1" x14ac:dyDescent="0.3">
      <c r="A23" s="285" t="s">
        <v>560</v>
      </c>
      <c r="B23" s="517" t="s">
        <v>334</v>
      </c>
      <c r="C23" s="381" t="s">
        <v>3</v>
      </c>
      <c r="D23" s="320"/>
      <c r="E23" s="321"/>
      <c r="F23" s="322" t="str">
        <f>IF($D23="","",IF($E23="","",$D23*VLOOKUP($C23,'ADMIN_Ne pas toucher'!$B$4:$D$19,2,FALSE)/'1er bilan interne'!E23))</f>
        <v/>
      </c>
      <c r="G23" s="322" t="str">
        <f>IF($D23="","",IF($E23="","",$D23*VLOOKUP($C23,'ADMIN_Ne pas toucher'!$B$4:$D$19,3,FALSE)))</f>
        <v/>
      </c>
      <c r="H23" s="324" t="str">
        <f t="shared" si="0"/>
        <v/>
      </c>
      <c r="L23" s="105" t="s">
        <v>451</v>
      </c>
    </row>
    <row r="24" spans="1:12" ht="24" customHeight="1" outlineLevel="1" x14ac:dyDescent="0.3">
      <c r="A24" s="123"/>
      <c r="B24" s="517"/>
      <c r="C24" s="381" t="s">
        <v>19</v>
      </c>
      <c r="D24" s="302"/>
      <c r="E24" s="303"/>
      <c r="F24" s="290" t="str">
        <f>IF($D24="","",IF($E24="","",$D24*VLOOKUP($C24,'ADMIN_Ne pas toucher'!$B$4:$D$19,2,FALSE)/'1er bilan interne'!E24))</f>
        <v/>
      </c>
      <c r="G24" s="290" t="str">
        <f>IF($D24="","",IF($E24="","",$D24*VLOOKUP($C24,'ADMIN_Ne pas toucher'!$B$4:$D$19,3,FALSE)))</f>
        <v/>
      </c>
      <c r="H24" s="325" t="str">
        <f t="shared" si="0"/>
        <v/>
      </c>
      <c r="L24" s="105" t="s">
        <v>451</v>
      </c>
    </row>
    <row r="25" spans="1:12" ht="22" customHeight="1" outlineLevel="1" x14ac:dyDescent="0.3">
      <c r="A25" s="285" t="s">
        <v>560</v>
      </c>
      <c r="B25" s="517"/>
      <c r="C25" s="381" t="s">
        <v>14</v>
      </c>
      <c r="D25" s="326"/>
      <c r="E25" s="327"/>
      <c r="F25" s="328" t="str">
        <f>IF($D25="","",IF($E25="","",$D25*VLOOKUP($C25,'ADMIN_Ne pas toucher'!$B$4:$D$19,2,FALSE)/'1er bilan interne'!E25))</f>
        <v/>
      </c>
      <c r="G25" s="328" t="str">
        <f>IF($D25="","",IF($E25="","",$D25*VLOOKUP($C25,'ADMIN_Ne pas toucher'!$B$4:$D$19,3,FALSE)))</f>
        <v/>
      </c>
      <c r="H25" s="330" t="str">
        <f t="shared" si="0"/>
        <v/>
      </c>
      <c r="L25" s="105" t="s">
        <v>451</v>
      </c>
    </row>
    <row r="26" spans="1:12" ht="22" customHeight="1" outlineLevel="1" x14ac:dyDescent="0.3">
      <c r="A26" s="123"/>
      <c r="B26" s="518" t="s">
        <v>507</v>
      </c>
      <c r="C26" s="372" t="s">
        <v>1</v>
      </c>
      <c r="D26" s="380"/>
      <c r="E26" s="315"/>
      <c r="F26" s="360" t="str">
        <f>IF($D26="","",IF($E26="","",$D26*VLOOKUP($C26,'ADMIN_Ne pas toucher'!$B$4:$D$19,2,FALSE)/'1er bilan interne'!E26))</f>
        <v/>
      </c>
      <c r="G26" s="360" t="str">
        <f>IF($D26="","",IF($E26="","",$D26*VLOOKUP($C26,'ADMIN_Ne pas toucher'!$B$4:$D$19,3,FALSE)))</f>
        <v/>
      </c>
      <c r="H26" s="317" t="str">
        <f>IF(D26="","",IF(G26+F26&lt;&gt;0,G26+F26,""))</f>
        <v/>
      </c>
      <c r="L26" s="105" t="s">
        <v>451</v>
      </c>
    </row>
    <row r="27" spans="1:12" ht="22" customHeight="1" outlineLevel="1" x14ac:dyDescent="0.3">
      <c r="A27" s="123"/>
      <c r="B27" s="518"/>
      <c r="C27" s="372" t="s">
        <v>0</v>
      </c>
      <c r="D27" s="371"/>
      <c r="E27" s="316"/>
      <c r="F27" s="361" t="str">
        <f>IF($D27="","",IF($E27="","",$D27*VLOOKUP($C27,'ADMIN_Ne pas toucher'!$B$4:$D$19,2,FALSE)/'1er bilan interne'!E27))</f>
        <v/>
      </c>
      <c r="G27" s="361" t="str">
        <f>IF($D27="","",IF($E27="","",$D27*VLOOKUP($C27,'ADMIN_Ne pas toucher'!$B$4:$D$19,3,FALSE)))</f>
        <v/>
      </c>
      <c r="H27" s="318" t="str">
        <f t="shared" ref="H27:H30" si="1">IF(D27="","",IF(G27+F27&lt;&gt;0,G27+F27,""))</f>
        <v/>
      </c>
      <c r="L27" s="105" t="s">
        <v>451</v>
      </c>
    </row>
    <row r="28" spans="1:12" ht="22" customHeight="1" outlineLevel="1" x14ac:dyDescent="0.3">
      <c r="A28" s="123"/>
      <c r="B28" s="518"/>
      <c r="C28" s="372" t="s">
        <v>309</v>
      </c>
      <c r="D28" s="371"/>
      <c r="E28" s="316"/>
      <c r="F28" s="361" t="str">
        <f>IF($D28="","",IF($E28="","",$D28*VLOOKUP($C28,'ADMIN_Ne pas toucher'!$B$4:$D$19,2,FALSE)/'1er bilan interne'!E28))</f>
        <v/>
      </c>
      <c r="G28" s="361" t="str">
        <f>IF($D28="","",IF($E28="","",$D28*VLOOKUP($C28,'ADMIN_Ne pas toucher'!$B$4:$D$19,3,FALSE)))</f>
        <v/>
      </c>
      <c r="H28" s="318" t="str">
        <f t="shared" si="1"/>
        <v/>
      </c>
      <c r="L28" s="105" t="s">
        <v>451</v>
      </c>
    </row>
    <row r="29" spans="1:12" ht="22" customHeight="1" outlineLevel="1" x14ac:dyDescent="0.3">
      <c r="A29" s="123"/>
      <c r="B29" s="518"/>
      <c r="C29" s="372" t="s">
        <v>308</v>
      </c>
      <c r="D29" s="371"/>
      <c r="E29" s="316"/>
      <c r="F29" s="361" t="str">
        <f>IF($D29="","",IF($E29="","",$D29*VLOOKUP($C29,'ADMIN_Ne pas toucher'!$B$4:$D$19,2,FALSE)/'1er bilan interne'!E29))</f>
        <v/>
      </c>
      <c r="G29" s="361" t="str">
        <f>IF($D29="","",IF($E29="","",$D29*VLOOKUP($C29,'ADMIN_Ne pas toucher'!$B$4:$D$19,3,FALSE)))</f>
        <v/>
      </c>
      <c r="H29" s="318" t="str">
        <f t="shared" si="1"/>
        <v/>
      </c>
      <c r="L29" s="105" t="s">
        <v>451</v>
      </c>
    </row>
    <row r="30" spans="1:12" ht="22" customHeight="1" outlineLevel="1" x14ac:dyDescent="0.3">
      <c r="A30" s="123"/>
      <c r="B30" s="518"/>
      <c r="C30" s="372" t="s">
        <v>586</v>
      </c>
      <c r="D30" s="371"/>
      <c r="E30" s="316"/>
      <c r="F30" s="361" t="str">
        <f>IF($D30="","",IF($E30="","",$D30*VLOOKUP($C30,'ADMIN_Ne pas toucher'!$B$4:$D$19,2,FALSE)/'1er bilan interne'!E30))</f>
        <v/>
      </c>
      <c r="G30" s="361" t="str">
        <f>IF($D30="","",IF($E30="","",$D30*VLOOKUP($C30,'ADMIN_Ne pas toucher'!$B$4:$D$19,3,FALSE)))</f>
        <v/>
      </c>
      <c r="H30" s="318" t="str">
        <f t="shared" si="1"/>
        <v/>
      </c>
      <c r="L30" s="105" t="s">
        <v>451</v>
      </c>
    </row>
    <row r="31" spans="1:12" ht="22" customHeight="1" outlineLevel="1" x14ac:dyDescent="0.3">
      <c r="A31" s="123"/>
      <c r="B31" s="516" t="s">
        <v>341</v>
      </c>
      <c r="C31" s="85" t="s">
        <v>2</v>
      </c>
      <c r="D31" s="368"/>
      <c r="E31" s="334"/>
      <c r="F31" s="339" t="str">
        <f>IF($D31="","",IF($E31="","",$D31*VLOOKUP($C31,'ADMIN_Ne pas toucher'!$B$4:$D$19,2,FALSE)/'1er bilan interne'!E31))</f>
        <v/>
      </c>
      <c r="G31" s="339" t="str">
        <f>IF($D31="","",IF($E31="","",$D31*VLOOKUP($C31,'ADMIN_Ne pas toucher'!$B$4:$D$19,3,FALSE)))</f>
        <v/>
      </c>
      <c r="H31" s="317" t="str">
        <f t="shared" si="0"/>
        <v/>
      </c>
      <c r="L31" s="105" t="s">
        <v>451</v>
      </c>
    </row>
    <row r="32" spans="1:12" ht="22" customHeight="1" outlineLevel="1" x14ac:dyDescent="0.3">
      <c r="A32" s="123"/>
      <c r="B32" s="516"/>
      <c r="C32" s="381" t="s">
        <v>471</v>
      </c>
      <c r="D32" s="369"/>
      <c r="E32" s="336"/>
      <c r="F32" s="340"/>
      <c r="G32" s="340"/>
      <c r="H32" s="318" t="str">
        <f t="shared" si="0"/>
        <v/>
      </c>
      <c r="L32" s="105" t="s">
        <v>451</v>
      </c>
    </row>
    <row r="33" spans="1:13" outlineLevel="1" x14ac:dyDescent="0.3">
      <c r="A33" s="123"/>
      <c r="B33" s="516"/>
      <c r="C33" s="381" t="s">
        <v>471</v>
      </c>
      <c r="D33" s="370"/>
      <c r="E33" s="338"/>
      <c r="F33" s="341"/>
      <c r="G33" s="341"/>
      <c r="H33" s="319" t="str">
        <f t="shared" si="0"/>
        <v/>
      </c>
      <c r="L33" s="105" t="s">
        <v>451</v>
      </c>
    </row>
    <row r="34" spans="1:13" x14ac:dyDescent="0.3">
      <c r="A34" s="124"/>
      <c r="B34" s="3" t="s">
        <v>335</v>
      </c>
      <c r="C34" s="3"/>
      <c r="D34" s="122"/>
      <c r="E34" s="73"/>
      <c r="F34" s="109">
        <f>IF(ISERROR(F36+F37),"",F36+F37)</f>
        <v>0</v>
      </c>
      <c r="G34" s="109">
        <f>IF(ISERROR(G36+G37+F38+SUM(G40:G41)),"",G36+G37+F38+SUM(G40:G41))</f>
        <v>0</v>
      </c>
      <c r="H34" s="332">
        <f>SUM(H36:H38)+SUM(H40:H41)</f>
        <v>0</v>
      </c>
      <c r="I34" s="103" t="str">
        <f>IF(ISERROR(H34/($H$9+$H$34+$H$56+$H$43+$H$60+$H$75)),"",H34/($H$9+$H$34+$H$56+$H$43+$H$60+$H$75))</f>
        <v/>
      </c>
      <c r="J34" s="100" t="str">
        <f>IF(ISERROR(IF(K34='ADMIN_Ne pas toucher'!$I$7,H34/$C$5,IF(K34='ADMIN_Ne pas toucher'!$I$8,H34/$C$6,IF(K34='ADMIN_Ne pas toucher'!$I$9,H34/$C$7)))),"",IF(K34='ADMIN_Ne pas toucher'!$I$7,H34/$C$5,IF(K34='ADMIN_Ne pas toucher'!$I$8,H34/$C$6,IF(K34='ADMIN_Ne pas toucher'!$I$9,H34/$C$7))))</f>
        <v/>
      </c>
      <c r="K34" s="101" t="str">
        <f>K9</f>
        <v>kg CO2eq / agent collectivité</v>
      </c>
    </row>
    <row r="35" spans="1:13" ht="39" outlineLevel="1" x14ac:dyDescent="0.3">
      <c r="A35" s="124"/>
      <c r="D35" s="343" t="s">
        <v>6</v>
      </c>
      <c r="E35" s="344" t="s">
        <v>424</v>
      </c>
      <c r="F35" s="342" t="s">
        <v>7</v>
      </c>
      <c r="G35" s="342" t="s">
        <v>8</v>
      </c>
      <c r="H35" s="312" t="s">
        <v>347</v>
      </c>
    </row>
    <row r="36" spans="1:13" ht="28" outlineLevel="1" x14ac:dyDescent="0.3">
      <c r="A36" s="124"/>
      <c r="B36" s="519" t="s">
        <v>468</v>
      </c>
      <c r="C36" s="85" t="s">
        <v>20</v>
      </c>
      <c r="D36" s="455"/>
      <c r="E36" s="456"/>
      <c r="F36" s="453">
        <f>IF($D36="",0,IF($E36="",0,$D36*VLOOKUP($C36,'ADMIN_Ne pas toucher'!$B$4:$D$73,2,FALSE)/'1er bilan interne'!E36))</f>
        <v>0</v>
      </c>
      <c r="G36" s="347">
        <f>IF($D36="",0,IF($E36="",0,$D36*VLOOKUP($C36,'ADMIN_Ne pas toucher'!$B$4:$D$73,3,FALSE)))</f>
        <v>0</v>
      </c>
      <c r="H36" s="318">
        <f>IF(ISERROR(F36+G36),"",F36+G36)</f>
        <v>0</v>
      </c>
      <c r="L36" s="105" t="s">
        <v>451</v>
      </c>
      <c r="M36" s="51" t="s">
        <v>349</v>
      </c>
    </row>
    <row r="37" spans="1:13" outlineLevel="1" x14ac:dyDescent="0.3">
      <c r="A37" s="124"/>
      <c r="B37" s="520"/>
      <c r="C37" s="85" t="s">
        <v>526</v>
      </c>
      <c r="D37" s="452"/>
      <c r="E37" s="454"/>
      <c r="F37" s="453">
        <f>IF($D37="",0,IF($E37="",0,$D37*VLOOKUP($C37,'ADMIN_Ne pas toucher'!$B$4:$D$73,2,FALSE)/'1er bilan interne'!E37))</f>
        <v>0</v>
      </c>
      <c r="G37" s="347">
        <f>IF($D37="",0,IF($E37="",0,$D37*VLOOKUP($C37,'ADMIN_Ne pas toucher'!$B$4:$D$73,3,FALSE)))</f>
        <v>0</v>
      </c>
      <c r="H37" s="318">
        <f>IF(ISERROR(F37+G37),"",F37+G37)</f>
        <v>0</v>
      </c>
      <c r="L37" s="105" t="s">
        <v>451</v>
      </c>
      <c r="M37" s="104"/>
    </row>
    <row r="38" spans="1:13" outlineLevel="1" x14ac:dyDescent="0.3">
      <c r="A38" s="286" t="s">
        <v>560</v>
      </c>
      <c r="B38" s="521"/>
      <c r="C38" s="85" t="s">
        <v>566</v>
      </c>
      <c r="D38" s="457"/>
      <c r="E38" s="367"/>
      <c r="F38" s="522">
        <f>D38*VLOOKUP(C38,'ADMIN_Ne pas toucher'!$B$4:$C$86,2,FALSE)/7</f>
        <v>0</v>
      </c>
      <c r="G38" s="522"/>
      <c r="H38" s="319">
        <f>F38</f>
        <v>0</v>
      </c>
      <c r="L38" s="105" t="s">
        <v>451</v>
      </c>
      <c r="M38" s="104"/>
    </row>
    <row r="39" spans="1:13" ht="39" outlineLevel="1" x14ac:dyDescent="0.3">
      <c r="A39" s="124"/>
      <c r="D39" s="343" t="s">
        <v>6</v>
      </c>
      <c r="F39" s="343" t="s">
        <v>567</v>
      </c>
      <c r="G39" s="342" t="s">
        <v>8</v>
      </c>
      <c r="H39" s="312" t="s">
        <v>347</v>
      </c>
    </row>
    <row r="40" spans="1:13" ht="42" outlineLevel="1" x14ac:dyDescent="0.3">
      <c r="A40" s="286" t="s">
        <v>560</v>
      </c>
      <c r="B40" s="514" t="s">
        <v>469</v>
      </c>
      <c r="C40" s="90" t="s">
        <v>336</v>
      </c>
      <c r="D40" s="333"/>
      <c r="F40" s="339">
        <f>D37*220*12</f>
        <v>0</v>
      </c>
      <c r="G40" s="339" t="str">
        <f>IF($D40&lt;&gt;"",$D40*VLOOKUP($C40,'ADMIN_Ne pas toucher'!$B$4:$D$73,3,FALSE),IF($D37&lt;&gt;"",$F40*VLOOKUP($C40,'ADMIN_Ne pas toucher'!$B$4:$D$73,3,FALSE),""))</f>
        <v/>
      </c>
      <c r="H40" s="317" t="str">
        <f>IF(G40="","",G40)</f>
        <v/>
      </c>
      <c r="L40" s="105" t="s">
        <v>451</v>
      </c>
      <c r="M40" s="51" t="s">
        <v>338</v>
      </c>
    </row>
    <row r="41" spans="1:13" ht="51.5" customHeight="1" outlineLevel="1" x14ac:dyDescent="0.3">
      <c r="A41" s="286" t="s">
        <v>560</v>
      </c>
      <c r="B41" s="514"/>
      <c r="C41" s="90" t="s">
        <v>337</v>
      </c>
      <c r="D41" s="337"/>
      <c r="F41" s="341">
        <f>D23*6*12</f>
        <v>0</v>
      </c>
      <c r="G41" s="341" t="str">
        <f>IF($D41&lt;&gt;"",$D41*VLOOKUP($C41,'ADMIN_Ne pas toucher'!$B$4:$D$73,3,FALSE),IF($D23&lt;&gt;"",$F41*VLOOKUP($C41,'ADMIN_Ne pas toucher'!$B$4:$D$73,3,FALSE),""))</f>
        <v/>
      </c>
      <c r="H41" s="319" t="str">
        <f>IF(G41="","",G41)</f>
        <v/>
      </c>
      <c r="L41" s="105" t="s">
        <v>451</v>
      </c>
      <c r="M41" s="51" t="s">
        <v>339</v>
      </c>
    </row>
    <row r="42" spans="1:13" outlineLevel="1" x14ac:dyDescent="0.3">
      <c r="A42" s="124"/>
      <c r="C42" s="353"/>
    </row>
    <row r="43" spans="1:13" x14ac:dyDescent="0.3">
      <c r="A43" s="125"/>
      <c r="B43" s="3" t="s">
        <v>340</v>
      </c>
      <c r="C43" s="3"/>
      <c r="D43" s="358" t="s">
        <v>417</v>
      </c>
      <c r="E43" s="357" t="s">
        <v>416</v>
      </c>
      <c r="F43" s="109">
        <f>IF(E43="","Choix option !",IF(E43="Option 1",0,SUM(F50:F54)))</f>
        <v>0</v>
      </c>
      <c r="G43" s="109">
        <f>IF(E43="","Choix option !",IF(E43="Option 1",F46,SUM(G50:G54)))</f>
        <v>0</v>
      </c>
      <c r="H43" s="356">
        <f>IF(E43="","Choix option !",IF(E43="Option 1",H46,SUM(H50:H54)))</f>
        <v>0</v>
      </c>
      <c r="I43" s="103" t="str">
        <f>IF(ISERROR(H43/($H$9+$H$34+$H$56+$H$43+$H$60+$H$75)),"",H43/($H$9+$H$34+$H$56+$H$43+$H$60+$H$75))</f>
        <v/>
      </c>
      <c r="J43" s="100" t="str">
        <f>IF(ISERROR(IF(K43='ADMIN_Ne pas toucher'!$I$7,H43/$C$5,IF(K43='ADMIN_Ne pas toucher'!$I$8,H43/$C$6,IF(K43='ADMIN_Ne pas toucher'!$I$9,H43/$C$7)))),"",IF(K43='ADMIN_Ne pas toucher'!$I$7,H43/$C$5,IF(K43='ADMIN_Ne pas toucher'!$I$8,H43/$C$6,IF(K43='ADMIN_Ne pas toucher'!$I$9,H43/$C$7))))</f>
        <v/>
      </c>
      <c r="K43" s="101" t="str">
        <f>K9</f>
        <v>kg CO2eq / agent collectivité</v>
      </c>
    </row>
    <row r="44" spans="1:13" outlineLevel="1" x14ac:dyDescent="0.3">
      <c r="A44" s="125"/>
    </row>
    <row r="45" spans="1:13" ht="26" customHeight="1" outlineLevel="1" x14ac:dyDescent="0.3">
      <c r="A45" s="125"/>
      <c r="B45" s="379" t="s">
        <v>342</v>
      </c>
      <c r="C45" s="377" t="s">
        <v>348</v>
      </c>
      <c r="D45" s="378" t="s">
        <v>344</v>
      </c>
      <c r="F45" s="499" t="s">
        <v>8</v>
      </c>
      <c r="G45" s="500"/>
      <c r="H45" s="312" t="s">
        <v>347</v>
      </c>
    </row>
    <row r="46" spans="1:13" ht="70" outlineLevel="1" x14ac:dyDescent="0.3">
      <c r="A46" s="287" t="s">
        <v>560</v>
      </c>
      <c r="C46" s="260" t="s">
        <v>345</v>
      </c>
      <c r="D46" s="351"/>
      <c r="F46" s="510">
        <f>1710*D46</f>
        <v>0</v>
      </c>
      <c r="G46" s="511"/>
      <c r="H46" s="355">
        <f>F46</f>
        <v>0</v>
      </c>
      <c r="L46" s="105" t="s">
        <v>451</v>
      </c>
      <c r="M46" s="51" t="s">
        <v>346</v>
      </c>
    </row>
    <row r="47" spans="1:13" ht="14.5" outlineLevel="1" thickBot="1" x14ac:dyDescent="0.35">
      <c r="A47" s="125"/>
      <c r="C47" s="55"/>
      <c r="F47" s="1"/>
      <c r="G47" s="1"/>
      <c r="H47" s="2"/>
      <c r="I47" s="1"/>
      <c r="J47" s="1"/>
      <c r="K47" s="1"/>
      <c r="L47" s="1"/>
      <c r="M47" s="47"/>
    </row>
    <row r="48" spans="1:13" ht="70.5" outlineLevel="1" thickBot="1" x14ac:dyDescent="0.35">
      <c r="A48" s="125"/>
      <c r="B48" s="376" t="s">
        <v>343</v>
      </c>
      <c r="C48" s="377" t="s">
        <v>350</v>
      </c>
      <c r="D48" s="359" t="s">
        <v>568</v>
      </c>
      <c r="E48" s="364">
        <v>1.93</v>
      </c>
      <c r="F48" s="57"/>
      <c r="G48" s="58"/>
      <c r="M48" s="51" t="s">
        <v>351</v>
      </c>
    </row>
    <row r="49" spans="1:13" ht="39" outlineLevel="1" x14ac:dyDescent="0.3">
      <c r="A49" s="125"/>
      <c r="D49" s="440" t="s">
        <v>6</v>
      </c>
      <c r="E49" s="344" t="s">
        <v>424</v>
      </c>
      <c r="F49" s="342" t="s">
        <v>7</v>
      </c>
      <c r="G49" s="342" t="s">
        <v>8</v>
      </c>
      <c r="H49" s="312" t="s">
        <v>347</v>
      </c>
    </row>
    <row r="50" spans="1:13" ht="14" customHeight="1" outlineLevel="1" x14ac:dyDescent="0.3">
      <c r="A50" s="125"/>
      <c r="B50" s="507" t="s">
        <v>470</v>
      </c>
      <c r="C50" s="90" t="s">
        <v>323</v>
      </c>
      <c r="D50" s="335"/>
      <c r="E50" s="458"/>
      <c r="F50" s="360" t="str">
        <f>IF($D50="","",IF($E50="","",$D50*VLOOKUP($C50,'ADMIN_Ne pas toucher'!$B$4:$D$90,2,FALSE)/'1er bilan interne'!E50))</f>
        <v/>
      </c>
      <c r="G50" s="339" t="str">
        <f>IF($D50="","",IF($E50="","",$E$48*$D50*VLOOKUP($C50,'ADMIN_Ne pas toucher'!$B$4:$D$90,3,FALSE)))</f>
        <v/>
      </c>
      <c r="H50" s="317" t="str">
        <f>IF(ISERROR(F50+G50),"",F50+G50)</f>
        <v/>
      </c>
      <c r="L50" s="105" t="s">
        <v>451</v>
      </c>
      <c r="M50" s="504" t="s">
        <v>453</v>
      </c>
    </row>
    <row r="51" spans="1:13" outlineLevel="1" x14ac:dyDescent="0.3">
      <c r="A51" s="125"/>
      <c r="B51" s="508"/>
      <c r="C51" s="90" t="s">
        <v>327</v>
      </c>
      <c r="D51" s="335"/>
      <c r="E51" s="458"/>
      <c r="F51" s="361" t="str">
        <f>IF($D51="","",IF($E51="","",$D51*VLOOKUP($C51,'ADMIN_Ne pas toucher'!$B$4:$D$90,2,FALSE)/'1er bilan interne'!E51))</f>
        <v/>
      </c>
      <c r="G51" s="340" t="str">
        <f>IF($D51="","",IF($E51="","",$E$48*$D51*VLOOKUP($C51,'ADMIN_Ne pas toucher'!$B$4:$D$90,3,FALSE)))</f>
        <v/>
      </c>
      <c r="H51" s="318" t="str">
        <f>IF(ISERROR(F51+G51),"",F51+G51)</f>
        <v/>
      </c>
      <c r="L51" s="105" t="s">
        <v>451</v>
      </c>
      <c r="M51" s="505"/>
    </row>
    <row r="52" spans="1:13" outlineLevel="1" x14ac:dyDescent="0.3">
      <c r="A52" s="125"/>
      <c r="B52" s="508"/>
      <c r="C52" s="90" t="s">
        <v>328</v>
      </c>
      <c r="D52" s="335"/>
      <c r="E52" s="458"/>
      <c r="F52" s="361" t="str">
        <f>IF($D52="","",IF($E52="","",$D52*VLOOKUP($C52,'ADMIN_Ne pas toucher'!$B$4:$D$90,2,FALSE)/'1er bilan interne'!E52))</f>
        <v/>
      </c>
      <c r="G52" s="340" t="str">
        <f>IF($D52="","",IF($E52="","",$E$48*$D52*VLOOKUP($C52,'ADMIN_Ne pas toucher'!$B$4:$D$90,3,FALSE)))</f>
        <v/>
      </c>
      <c r="H52" s="318" t="str">
        <f>IF(ISERROR(F52+G52),"",F52+G52)</f>
        <v/>
      </c>
      <c r="L52" s="105" t="s">
        <v>451</v>
      </c>
      <c r="M52" s="505"/>
    </row>
    <row r="53" spans="1:13" outlineLevel="1" x14ac:dyDescent="0.3">
      <c r="A53" s="125"/>
      <c r="B53" s="508"/>
      <c r="C53" s="90" t="s">
        <v>329</v>
      </c>
      <c r="D53" s="335"/>
      <c r="E53" s="458"/>
      <c r="F53" s="361" t="str">
        <f>IF($D53="","",IF($E53="","",$D53*VLOOKUP($C53,'ADMIN_Ne pas toucher'!$B$4:$D$90,2,FALSE)/'1er bilan interne'!E53))</f>
        <v/>
      </c>
      <c r="G53" s="340" t="str">
        <f>IF($D53="","",IF($E53="","",$E$48*$D53*VLOOKUP($C53,'ADMIN_Ne pas toucher'!$B$4:$D$90,3,FALSE)))</f>
        <v/>
      </c>
      <c r="H53" s="318" t="str">
        <f>IF(ISERROR(F53+G53),"",F53+G53)</f>
        <v/>
      </c>
      <c r="L53" s="384" t="s">
        <v>451</v>
      </c>
      <c r="M53" s="505"/>
    </row>
    <row r="54" spans="1:13" ht="21.5" customHeight="1" outlineLevel="1" x14ac:dyDescent="0.3">
      <c r="A54" s="125"/>
      <c r="B54" s="509"/>
      <c r="C54" s="85" t="s">
        <v>566</v>
      </c>
      <c r="D54" s="337"/>
      <c r="E54" s="459"/>
      <c r="F54" s="346" t="str">
        <f>IF($D54="","",IF($E54="","",$D54*VLOOKUP($C54,'ADMIN_Ne pas toucher'!$B$4:$D$90,2,FALSE)/'1er bilan interne'!E54))</f>
        <v/>
      </c>
      <c r="G54" s="341" t="str">
        <f>IF($D54="","",IF($E54="","",$E$48*$D54*VLOOKUP($C54,'ADMIN_Ne pas toucher'!$B$4:$D$90,3,FALSE)))</f>
        <v/>
      </c>
      <c r="H54" s="319" t="str">
        <f>IF(ISERROR(F54+G54),"",F54+G54)</f>
        <v/>
      </c>
      <c r="L54" s="105" t="s">
        <v>451</v>
      </c>
      <c r="M54" s="506"/>
    </row>
    <row r="55" spans="1:13" outlineLevel="1" x14ac:dyDescent="0.3">
      <c r="A55" s="125"/>
      <c r="C55" s="353"/>
    </row>
    <row r="56" spans="1:13" x14ac:dyDescent="0.3">
      <c r="A56" s="126"/>
      <c r="B56" s="3" t="s">
        <v>356</v>
      </c>
      <c r="C56" s="3"/>
      <c r="D56" s="122"/>
      <c r="E56" s="73"/>
      <c r="F56" s="109"/>
      <c r="G56" s="109"/>
      <c r="H56" s="110">
        <f>H58+H59</f>
        <v>0</v>
      </c>
      <c r="I56" s="103" t="str">
        <f>IF(ISERROR(H56/($H$9+$H$34+$H$56+$H$43+$H$60+$H$75)),"",H56/($H$9+$H$34+$H$56+$H$43+$H$60+$H$75))</f>
        <v/>
      </c>
      <c r="J56" s="100" t="str">
        <f>IF(ISERROR(IF(K56='ADMIN_Ne pas toucher'!$I$7,H56/$C$5,IF(K56='ADMIN_Ne pas toucher'!$I$8,H56/$C$6,IF(K56='ADMIN_Ne pas toucher'!$I$9,H56/$C$7)))),"",IF(K56='ADMIN_Ne pas toucher'!$I$7,H56/$C$5,IF(K56='ADMIN_Ne pas toucher'!$I$8,H56/$C$6,IF(K56='ADMIN_Ne pas toucher'!$I$9,H56/$C$7))))</f>
        <v/>
      </c>
      <c r="K56" s="101" t="str">
        <f>K9</f>
        <v>kg CO2eq / agent collectivité</v>
      </c>
    </row>
    <row r="57" spans="1:13" ht="26" outlineLevel="1" x14ac:dyDescent="0.3">
      <c r="A57" s="126"/>
      <c r="D57" s="343" t="s">
        <v>6</v>
      </c>
      <c r="F57" s="499" t="s">
        <v>8</v>
      </c>
      <c r="G57" s="500"/>
      <c r="H57" s="312" t="s">
        <v>347</v>
      </c>
    </row>
    <row r="58" spans="1:13" ht="28" outlineLevel="1" x14ac:dyDescent="0.3">
      <c r="A58" s="126"/>
      <c r="C58" s="375" t="s">
        <v>353</v>
      </c>
      <c r="D58" s="374"/>
      <c r="E58" s="367"/>
      <c r="F58" s="497">
        <f>VLOOKUP(C58,'ADMIN_Ne pas toucher'!$B$2:$D$88,3,FALSE)*D58</f>
        <v>0</v>
      </c>
      <c r="G58" s="501"/>
      <c r="H58" s="317">
        <f>F58</f>
        <v>0</v>
      </c>
      <c r="L58" s="105" t="s">
        <v>451</v>
      </c>
    </row>
    <row r="59" spans="1:13" ht="70" outlineLevel="1" x14ac:dyDescent="0.3">
      <c r="A59" s="126"/>
      <c r="C59" s="90" t="s">
        <v>354</v>
      </c>
      <c r="D59" s="489" t="s">
        <v>472</v>
      </c>
      <c r="E59" s="490"/>
      <c r="F59" s="502"/>
      <c r="G59" s="503"/>
      <c r="H59" s="319">
        <f>F59</f>
        <v>0</v>
      </c>
      <c r="L59" s="105" t="s">
        <v>451</v>
      </c>
      <c r="M59" s="51" t="s">
        <v>355</v>
      </c>
    </row>
    <row r="60" spans="1:13" x14ac:dyDescent="0.3">
      <c r="A60" s="127"/>
      <c r="B60" s="3" t="s">
        <v>357</v>
      </c>
      <c r="C60" s="3"/>
      <c r="D60" s="52"/>
      <c r="E60" s="3"/>
      <c r="F60" s="331">
        <f>F62+SUM(F64:F74)</f>
        <v>0</v>
      </c>
      <c r="G60" s="331">
        <f>G62+F63+SUM(G64:G74)</f>
        <v>0</v>
      </c>
      <c r="H60" s="332">
        <f>SUM(H62:H74)</f>
        <v>0</v>
      </c>
      <c r="I60" s="103" t="str">
        <f>IF(ISERROR(H60/($H$9+$H$34+$H$56+$H$43+$H$60+$H$75)),"",H60/($H$9+$H$34+$H$56+$H$43+$H$60+$H$75))</f>
        <v/>
      </c>
      <c r="J60" s="100" t="str">
        <f>IF(ISERROR(IF(K60='ADMIN_Ne pas toucher'!$I$7,H60/$C$5,IF(K60='ADMIN_Ne pas toucher'!$I$8,H60/$C$6,IF(K60='ADMIN_Ne pas toucher'!$I$9,H60/$C$7)))),"",IF(K60='ADMIN_Ne pas toucher'!$I$7,H60/$C$5,IF(K60='ADMIN_Ne pas toucher'!$I$8,H60/$C$6,IF(K60='ADMIN_Ne pas toucher'!$I$9,H60/$C$7))))</f>
        <v/>
      </c>
      <c r="K60" s="101" t="str">
        <f>K9</f>
        <v>kg CO2eq / agent collectivité</v>
      </c>
    </row>
    <row r="61" spans="1:13" ht="39" outlineLevel="1" x14ac:dyDescent="0.3">
      <c r="A61" s="127"/>
      <c r="D61" s="343" t="s">
        <v>499</v>
      </c>
      <c r="E61" s="344" t="s">
        <v>424</v>
      </c>
      <c r="F61" s="342" t="s">
        <v>7</v>
      </c>
      <c r="G61" s="342" t="s">
        <v>8</v>
      </c>
      <c r="H61" s="312" t="s">
        <v>347</v>
      </c>
    </row>
    <row r="62" spans="1:13" outlineLevel="1" x14ac:dyDescent="0.3">
      <c r="A62" s="127"/>
      <c r="C62" s="85" t="s">
        <v>20</v>
      </c>
      <c r="D62" s="368"/>
      <c r="E62" s="334"/>
      <c r="F62" s="347">
        <f>IF($D62="",0,IF($E62="",0,$D62*VLOOKUP($C62,'ADMIN_Ne pas toucher'!$B$4:$D$73,2,FALSE)/'1er bilan interne'!E62))</f>
        <v>0</v>
      </c>
      <c r="G62" s="365">
        <f>IF($D62="",0,IF($E62="",0,$D62*VLOOKUP($C62,'ADMIN_Ne pas toucher'!$B$4:$D$73,3,FALSE)))</f>
        <v>0</v>
      </c>
      <c r="H62" s="317">
        <f t="shared" ref="H62:H67" si="2">IF(ISERROR(G62+F62),"",G62+F62)</f>
        <v>0</v>
      </c>
      <c r="L62" s="105" t="s">
        <v>451</v>
      </c>
    </row>
    <row r="63" spans="1:13" outlineLevel="1" x14ac:dyDescent="0.3">
      <c r="A63" s="127"/>
      <c r="C63" s="85" t="s">
        <v>39</v>
      </c>
      <c r="D63" s="369"/>
      <c r="E63" s="367"/>
      <c r="F63" s="497">
        <f>VLOOKUP(C63,'ADMIN_Ne pas toucher'!$B$2:$D$88,3,FALSE)*D63</f>
        <v>0</v>
      </c>
      <c r="G63" s="498"/>
      <c r="H63" s="318">
        <f t="shared" si="2"/>
        <v>0</v>
      </c>
      <c r="L63" s="105" t="s">
        <v>451</v>
      </c>
    </row>
    <row r="64" spans="1:13" outlineLevel="1" x14ac:dyDescent="0.3">
      <c r="A64" s="127"/>
      <c r="C64" s="85" t="s">
        <v>358</v>
      </c>
      <c r="D64" s="369"/>
      <c r="E64" s="334"/>
      <c r="F64" s="347">
        <f>IF($D64="",0,IF($E64="",0,$D64*VLOOKUP($C64,'ADMIN_Ne pas toucher'!$B$4:$D$73,2,FALSE)/'1er bilan interne'!E64))</f>
        <v>0</v>
      </c>
      <c r="G64" s="365">
        <f>IF($D64="",0,IF($E64="",0,$D64*VLOOKUP($C64,'ADMIN_Ne pas toucher'!$B$4:$D$73,3,FALSE)))</f>
        <v>0</v>
      </c>
      <c r="H64" s="318">
        <f t="shared" si="2"/>
        <v>0</v>
      </c>
      <c r="L64" s="105" t="s">
        <v>451</v>
      </c>
    </row>
    <row r="65" spans="1:13" outlineLevel="1" x14ac:dyDescent="0.3">
      <c r="A65" s="127"/>
      <c r="C65" s="85" t="s">
        <v>359</v>
      </c>
      <c r="D65" s="370"/>
      <c r="E65" s="334"/>
      <c r="F65" s="347">
        <f>IF($D65="",0,IF($E65="",0,$D65*VLOOKUP($C65,'ADMIN_Ne pas toucher'!$B$4:$D$73,2,FALSE)/'1er bilan interne'!E65))</f>
        <v>0</v>
      </c>
      <c r="G65" s="365">
        <f>IF($D65="",0,IF($E65="",0,$D65*VLOOKUP($C65,'ADMIN_Ne pas toucher'!$B$4:$D$73,3,FALSE)))</f>
        <v>0</v>
      </c>
      <c r="H65" s="318">
        <f t="shared" si="2"/>
        <v>0</v>
      </c>
      <c r="L65" s="105" t="s">
        <v>451</v>
      </c>
    </row>
    <row r="66" spans="1:13" ht="42.5" customHeight="1" outlineLevel="1" x14ac:dyDescent="0.3">
      <c r="A66" s="127"/>
      <c r="C66" s="85" t="s">
        <v>38</v>
      </c>
      <c r="D66" s="489" t="s">
        <v>473</v>
      </c>
      <c r="E66" s="490"/>
      <c r="F66" s="347"/>
      <c r="G66" s="365"/>
      <c r="H66" s="318">
        <f t="shared" si="2"/>
        <v>0</v>
      </c>
      <c r="L66" s="105" t="s">
        <v>451</v>
      </c>
    </row>
    <row r="67" spans="1:13" outlineLevel="1" x14ac:dyDescent="0.3">
      <c r="A67" s="127"/>
      <c r="C67" s="372" t="s">
        <v>380</v>
      </c>
      <c r="D67" s="371"/>
      <c r="E67" s="366"/>
      <c r="F67" s="347">
        <f>IF($D67="",0,IF($E67="",0,$D67*VLOOKUP($C67,'ADMIN_Ne pas toucher'!$B$4:$D$73,2,FALSE)/'1er bilan interne'!E67))</f>
        <v>0</v>
      </c>
      <c r="G67" s="365">
        <f>IF($D67="",0,IF($E67="",0,$D67*VLOOKUP($C67,'ADMIN_Ne pas toucher'!$B$4:$D$73,3,FALSE)))</f>
        <v>0</v>
      </c>
      <c r="H67" s="318">
        <f t="shared" si="2"/>
        <v>0</v>
      </c>
      <c r="L67" s="105" t="s">
        <v>451</v>
      </c>
    </row>
    <row r="68" spans="1:13" outlineLevel="1" x14ac:dyDescent="0.3">
      <c r="A68" s="127"/>
      <c r="C68" s="372" t="s">
        <v>383</v>
      </c>
      <c r="D68" s="491" t="s">
        <v>473</v>
      </c>
      <c r="E68" s="492"/>
      <c r="F68" s="339"/>
      <c r="G68" s="360"/>
      <c r="H68" s="318"/>
      <c r="L68" s="105" t="s">
        <v>451</v>
      </c>
    </row>
    <row r="69" spans="1:13" outlineLevel="1" x14ac:dyDescent="0.3">
      <c r="A69" s="127"/>
      <c r="C69" s="372" t="s">
        <v>384</v>
      </c>
      <c r="D69" s="493"/>
      <c r="E69" s="494"/>
      <c r="F69" s="340"/>
      <c r="G69" s="361"/>
      <c r="H69" s="318"/>
      <c r="L69" s="105" t="s">
        <v>451</v>
      </c>
    </row>
    <row r="70" spans="1:13" outlineLevel="1" x14ac:dyDescent="0.3">
      <c r="A70" s="127"/>
      <c r="C70" s="372" t="s">
        <v>384</v>
      </c>
      <c r="D70" s="493"/>
      <c r="E70" s="494"/>
      <c r="F70" s="341"/>
      <c r="G70" s="346"/>
      <c r="H70" s="318"/>
      <c r="L70" s="105" t="s">
        <v>451</v>
      </c>
    </row>
    <row r="71" spans="1:13" outlineLevel="1" x14ac:dyDescent="0.3">
      <c r="A71" s="127"/>
      <c r="C71" s="373" t="s">
        <v>454</v>
      </c>
      <c r="D71" s="493"/>
      <c r="E71" s="494"/>
      <c r="F71" s="339"/>
      <c r="G71" s="360"/>
      <c r="H71" s="318"/>
      <c r="L71" s="105" t="s">
        <v>451</v>
      </c>
    </row>
    <row r="72" spans="1:13" outlineLevel="1" x14ac:dyDescent="0.3">
      <c r="A72" s="127"/>
      <c r="C72" s="373" t="s">
        <v>455</v>
      </c>
      <c r="D72" s="493"/>
      <c r="E72" s="494"/>
      <c r="F72" s="340"/>
      <c r="G72" s="361"/>
      <c r="H72" s="318"/>
      <c r="L72" s="105" t="s">
        <v>451</v>
      </c>
    </row>
    <row r="73" spans="1:13" outlineLevel="1" x14ac:dyDescent="0.3">
      <c r="A73" s="127"/>
      <c r="C73" s="373" t="s">
        <v>456</v>
      </c>
      <c r="D73" s="493"/>
      <c r="E73" s="494"/>
      <c r="F73" s="340"/>
      <c r="G73" s="361"/>
      <c r="H73" s="318"/>
      <c r="L73" s="105" t="s">
        <v>451</v>
      </c>
    </row>
    <row r="74" spans="1:13" outlineLevel="1" x14ac:dyDescent="0.3">
      <c r="A74" s="127"/>
      <c r="C74" s="373" t="s">
        <v>457</v>
      </c>
      <c r="D74" s="495"/>
      <c r="E74" s="496"/>
      <c r="F74" s="341"/>
      <c r="G74" s="346"/>
      <c r="H74" s="319"/>
      <c r="L74" s="105" t="s">
        <v>451</v>
      </c>
    </row>
    <row r="75" spans="1:13" x14ac:dyDescent="0.3">
      <c r="A75" s="128"/>
      <c r="B75" s="3" t="s">
        <v>452</v>
      </c>
      <c r="C75" s="3"/>
      <c r="D75" s="52"/>
      <c r="E75" s="3"/>
      <c r="F75" s="331"/>
      <c r="G75" s="331"/>
      <c r="H75" s="332">
        <f>SUM(H77:H82)</f>
        <v>0</v>
      </c>
      <c r="I75" s="103" t="str">
        <f>IF(ISERROR(H75/($H$9+$H$34+$H$56+$H$43+$H$60+$H$75)),"",H75/($H$9+$H$34+$H$56+$H$43+$H$60+$H$75))</f>
        <v/>
      </c>
      <c r="J75" s="100" t="str">
        <f>IF(ISERROR(IF(K75='ADMIN_Ne pas toucher'!$I$7,H75/$C$5,IF(K75='ADMIN_Ne pas toucher'!$I$8,H75/$C$6,IF(K75='ADMIN_Ne pas toucher'!$I$9,H75/$C$7)))),"",IF(K75='ADMIN_Ne pas toucher'!$I$7,H75/$C$5,IF(K75='ADMIN_Ne pas toucher'!$I$8,H75/$C$6,IF(K75='ADMIN_Ne pas toucher'!$I$9,H75/$C$7))))</f>
        <v/>
      </c>
      <c r="K75" s="101" t="str">
        <f>K9</f>
        <v>kg CO2eq / agent collectivité</v>
      </c>
    </row>
    <row r="76" spans="1:13" ht="39" outlineLevel="1" x14ac:dyDescent="0.3">
      <c r="A76" s="128"/>
      <c r="C76" s="55"/>
      <c r="D76" s="343" t="s">
        <v>459</v>
      </c>
      <c r="G76" s="342" t="s">
        <v>8</v>
      </c>
      <c r="H76" s="312" t="s">
        <v>347</v>
      </c>
    </row>
    <row r="77" spans="1:13" ht="42" customHeight="1" outlineLevel="1" x14ac:dyDescent="0.3">
      <c r="A77" s="128"/>
      <c r="C77" s="90" t="s">
        <v>462</v>
      </c>
      <c r="D77" s="333"/>
      <c r="G77" s="339">
        <f>'ADMIN_Ne pas toucher'!$D$72*'1er bilan interne'!D77/1000</f>
        <v>0</v>
      </c>
      <c r="H77" s="317">
        <f>G77</f>
        <v>0</v>
      </c>
      <c r="L77" s="105" t="s">
        <v>451</v>
      </c>
      <c r="M77" s="51" t="s">
        <v>378</v>
      </c>
    </row>
    <row r="78" spans="1:13" outlineLevel="1" x14ac:dyDescent="0.3">
      <c r="A78" s="128"/>
      <c r="C78" s="85" t="s">
        <v>492</v>
      </c>
      <c r="D78" s="335"/>
      <c r="G78" s="340">
        <f>'ADMIN_Ne pas toucher'!$D$72*'1er bilan interne'!D78/1000</f>
        <v>0</v>
      </c>
      <c r="H78" s="318">
        <f>G78</f>
        <v>0</v>
      </c>
      <c r="L78" s="105" t="s">
        <v>451</v>
      </c>
      <c r="M78" s="104"/>
    </row>
    <row r="79" spans="1:13" ht="42" outlineLevel="1" x14ac:dyDescent="0.3">
      <c r="A79" s="128"/>
      <c r="C79" s="90" t="s">
        <v>463</v>
      </c>
      <c r="D79" s="335"/>
      <c r="G79" s="340">
        <f>'ADMIN_Ne pas toucher'!$D$72*'1er bilan interne'!D79/1000</f>
        <v>0</v>
      </c>
      <c r="H79" s="318">
        <f>G79</f>
        <v>0</v>
      </c>
      <c r="L79" s="105" t="s">
        <v>451</v>
      </c>
      <c r="M79" s="104"/>
    </row>
    <row r="80" spans="1:13" outlineLevel="1" x14ac:dyDescent="0.3">
      <c r="A80" s="128"/>
      <c r="C80" s="90" t="s">
        <v>465</v>
      </c>
      <c r="D80" s="335"/>
      <c r="G80" s="340">
        <f>'ADMIN_Ne pas toucher'!$D$72*'1er bilan interne'!D80/1000</f>
        <v>0</v>
      </c>
      <c r="H80" s="318">
        <f>G80</f>
        <v>0</v>
      </c>
      <c r="L80" s="105" t="s">
        <v>451</v>
      </c>
      <c r="M80" s="104"/>
    </row>
    <row r="81" spans="1:13" outlineLevel="1" x14ac:dyDescent="0.3">
      <c r="A81" s="128"/>
      <c r="C81" s="90" t="s">
        <v>464</v>
      </c>
      <c r="D81" s="335"/>
      <c r="G81" s="340"/>
      <c r="H81" s="318"/>
      <c r="L81" s="384" t="s">
        <v>451</v>
      </c>
      <c r="M81" s="104"/>
    </row>
    <row r="82" spans="1:13" outlineLevel="1" x14ac:dyDescent="0.3">
      <c r="A82" s="128"/>
      <c r="C82" s="90" t="s">
        <v>466</v>
      </c>
      <c r="D82" s="337"/>
      <c r="G82" s="341">
        <f>'ADMIN_Ne pas toucher'!$D$72*'1er bilan interne'!D82/1000</f>
        <v>0</v>
      </c>
      <c r="H82" s="319">
        <f>G82</f>
        <v>0</v>
      </c>
      <c r="L82" s="105" t="s">
        <v>451</v>
      </c>
      <c r="M82" s="104"/>
    </row>
    <row r="83" spans="1:13" collapsed="1" x14ac:dyDescent="0.3">
      <c r="H83" s="118">
        <f>H75+H60+H56+H43+H34+H9</f>
        <v>0</v>
      </c>
      <c r="J83" s="112" t="str">
        <f>IF(ISERROR(J75+J60+J56+J43+J34+J9),"",J75+J60+J56+J43+J34+J9)</f>
        <v/>
      </c>
      <c r="K83" s="113" t="str">
        <f>K75</f>
        <v>kg CO2eq / agent collectivité</v>
      </c>
    </row>
    <row r="85" spans="1:13" ht="28" x14ac:dyDescent="0.3">
      <c r="I85" s="298" t="s">
        <v>564</v>
      </c>
    </row>
    <row r="86" spans="1:13" x14ac:dyDescent="0.3">
      <c r="H86" s="300" t="s">
        <v>565</v>
      </c>
      <c r="I86" s="299" t="str">
        <f>IF(C5="","",IF(C5&gt;='ADMIN_Ne pas toucher'!G91,'ADMIN_Ne pas toucher'!B91,IF(C5&gt;='ADMIN_Ne pas toucher'!G90,'ADMIN_Ne pas toucher'!B90,IF(C5&gt;='ADMIN_Ne pas toucher'!G89,'ADMIN_Ne pas toucher'!B89,'ADMIN_Ne pas toucher'!B88))))</f>
        <v/>
      </c>
      <c r="J86" s="301" t="str">
        <f>IF(C5="","",VLOOKUP(I86,'ADMIN_Ne pas toucher'!$B$88:$D$91,3,FALSE))</f>
        <v/>
      </c>
      <c r="K86" s="297" t="s">
        <v>563</v>
      </c>
    </row>
    <row r="89" spans="1:13" x14ac:dyDescent="0.3">
      <c r="I89" s="114" t="s">
        <v>487</v>
      </c>
      <c r="J89" s="115"/>
      <c r="K89" s="131" t="s">
        <v>13</v>
      </c>
    </row>
    <row r="90" spans="1:13" x14ac:dyDescent="0.3">
      <c r="I90" s="116"/>
      <c r="J90" s="116"/>
      <c r="K90" s="116"/>
    </row>
    <row r="91" spans="1:13" x14ac:dyDescent="0.3">
      <c r="I91" s="117" t="s">
        <v>488</v>
      </c>
      <c r="J91" s="116"/>
      <c r="K91" s="119">
        <f>H83/0.2176</f>
        <v>0</v>
      </c>
    </row>
    <row r="92" spans="1:13" x14ac:dyDescent="0.3">
      <c r="I92" s="116"/>
      <c r="J92" s="116"/>
      <c r="K92" s="116"/>
    </row>
    <row r="93" spans="1:13" x14ac:dyDescent="0.3">
      <c r="I93" s="117" t="s">
        <v>489</v>
      </c>
      <c r="J93" s="116"/>
      <c r="K93" s="119">
        <f>ROUND(H83/(113*38),0)</f>
        <v>0</v>
      </c>
      <c r="L93" s="120" t="s">
        <v>490</v>
      </c>
    </row>
    <row r="94" spans="1:13" x14ac:dyDescent="0.3">
      <c r="I94" s="116"/>
      <c r="J94" s="116"/>
      <c r="K94" s="116"/>
    </row>
    <row r="95" spans="1:13" x14ac:dyDescent="0.3">
      <c r="I95" s="117" t="s">
        <v>491</v>
      </c>
      <c r="J95" s="116"/>
      <c r="K95" s="119">
        <f>H83/0.5</f>
        <v>0</v>
      </c>
    </row>
    <row r="96" spans="1:13" x14ac:dyDescent="0.3">
      <c r="I96" s="116"/>
      <c r="J96" s="116"/>
      <c r="K96" s="116"/>
    </row>
    <row r="97" spans="9:12" x14ac:dyDescent="0.3">
      <c r="I97" s="117" t="s">
        <v>504</v>
      </c>
      <c r="J97" s="116"/>
      <c r="K97" s="119">
        <f>H83/0.55652</f>
        <v>0</v>
      </c>
    </row>
    <row r="98" spans="9:12" x14ac:dyDescent="0.3">
      <c r="I98" s="117"/>
      <c r="J98" s="116"/>
      <c r="K98" s="116"/>
    </row>
    <row r="99" spans="9:12" x14ac:dyDescent="0.3">
      <c r="I99" s="117" t="s">
        <v>503</v>
      </c>
      <c r="J99" s="116"/>
      <c r="K99" s="119">
        <f>H83/23.43</f>
        <v>0</v>
      </c>
      <c r="L99" s="57" t="s">
        <v>505</v>
      </c>
    </row>
  </sheetData>
  <sheetProtection algorithmName="SHA-512" hashValue="U9TWxe257c80s0aGxop9bLzVgGSPQ0QHxICFCMS8INOr8jHb56tcFB5FvkaEqAdnOY3VCBdpgKXaIK4sjfwPiA==" saltValue="z2L4OadHNaTZQmxmg1FIVw==" spinCount="100000" sheet="1" objects="1" formatCells="0" formatColumns="0" formatRows="0" insertColumns="0" insertRows="0" sort="0" autoFilter="0"/>
  <protectedRanges>
    <protectedRange sqref="K9" name="KPI"/>
    <protectedRange sqref="C4:C7" name="Donnes_base"/>
    <protectedRange sqref="D11:E33 D36:E36 D37:D38 D40:D41 D46 E48 D50:D54 D58:D59 D62:E62 D63:D65 D66:E74 D77:D82 F32:H33 F59:H59 F66:G66 F68:H74 C30 C32:C33 C71:C74 E37 E64:E65" name="Saisies_donnes"/>
    <protectedRange sqref="E43" name="Options"/>
    <protectedRange sqref="L11:L33 L36:L38 L40:L41 L50:L54 L46 L58:L59 L62:L74 L77:L82" name="Fonctions_ressources"/>
  </protectedRanges>
  <mergeCells count="22">
    <mergeCell ref="M50:M54"/>
    <mergeCell ref="B50:B54"/>
    <mergeCell ref="F46:G46"/>
    <mergeCell ref="C2:L2"/>
    <mergeCell ref="B40:B41"/>
    <mergeCell ref="D4:H4"/>
    <mergeCell ref="B16:B18"/>
    <mergeCell ref="B19:B22"/>
    <mergeCell ref="B11:B15"/>
    <mergeCell ref="B23:B25"/>
    <mergeCell ref="B31:B33"/>
    <mergeCell ref="B26:B30"/>
    <mergeCell ref="B36:B38"/>
    <mergeCell ref="F38:G38"/>
    <mergeCell ref="D59:E59"/>
    <mergeCell ref="D66:E66"/>
    <mergeCell ref="D68:E74"/>
    <mergeCell ref="F63:G63"/>
    <mergeCell ref="F45:G45"/>
    <mergeCell ref="F57:G57"/>
    <mergeCell ref="F58:G58"/>
    <mergeCell ref="F59:G59"/>
  </mergeCells>
  <phoneticPr fontId="19" type="noConversion"/>
  <dataValidations count="2">
    <dataValidation type="list" allowBlank="1" showInputMessage="1" showErrorMessage="1" sqref="E43" xr:uid="{36F9F88E-9278-4078-B2B0-7F18091B9150}">
      <formula1>Options</formula1>
    </dataValidation>
    <dataValidation type="list" allowBlank="1" showInputMessage="1" showErrorMessage="1" sqref="K9" xr:uid="{13FA03A6-1B21-478D-BEBC-3F7BD897C482}">
      <formula1>KPI_1</formula1>
    </dataValidation>
  </dataValidations>
  <hyperlinks>
    <hyperlink ref="K89" r:id="rId1" xr:uid="{3A1B779E-958C-4AB2-967E-B23145176469}"/>
  </hyperlinks>
  <pageMargins left="0.7" right="0.7" top="0.75" bottom="0.75" header="0.3" footer="0.3"/>
  <pageSetup paperSize="9" orientation="portrait" horizontalDpi="360" verticalDpi="36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0FB19-5865-424B-AAFB-AEE5621CAD28}">
  <sheetPr>
    <tabColor theme="5" tint="0.59999389629810485"/>
    <outlinePr summaryBelow="0"/>
  </sheetPr>
  <dimension ref="A1:O77"/>
  <sheetViews>
    <sheetView defaultGridColor="0" colorId="9" zoomScale="50" zoomScaleNormal="100" workbookViewId="0">
      <pane xSplit="3" ySplit="9" topLeftCell="D10" activePane="bottomRight" state="frozen"/>
      <selection pane="topRight" activeCell="D1" sqref="D1"/>
      <selection pane="bottomLeft" activeCell="A12" sqref="A12"/>
      <selection pane="bottomRight" activeCell="E19" sqref="E19"/>
    </sheetView>
  </sheetViews>
  <sheetFormatPr baseColWidth="10" defaultColWidth="11.15234375" defaultRowHeight="14" outlineLevelRow="1" x14ac:dyDescent="0.3"/>
  <cols>
    <col min="1" max="1" width="3.69140625" style="1" customWidth="1"/>
    <col min="2" max="2" width="15.69140625" style="1" customWidth="1"/>
    <col min="3" max="3" width="69.53515625" style="1" customWidth="1"/>
    <col min="4" max="4" width="21.61328125" style="1" customWidth="1"/>
    <col min="5" max="5" width="17.15234375" style="1" customWidth="1"/>
    <col min="6" max="6" width="25" style="63" customWidth="1"/>
    <col min="7" max="7" width="16.69140625" style="63" customWidth="1"/>
    <col min="8" max="8" width="15.3828125" style="288" customWidth="1"/>
    <col min="9" max="9" width="12.69140625" style="57" customWidth="1"/>
    <col min="10" max="10" width="15.3828125" style="57" hidden="1" customWidth="1"/>
    <col min="11" max="11" width="15.3828125" style="57" customWidth="1"/>
    <col min="12" max="12" width="27.15234375" style="57" customWidth="1"/>
    <col min="13" max="13" width="26.3046875" style="57" customWidth="1"/>
    <col min="14" max="14" width="1.3828125" style="1" customWidth="1"/>
    <col min="15" max="15" width="80.3046875" style="1" customWidth="1"/>
    <col min="16" max="16384" width="11.15234375" style="1"/>
  </cols>
  <sheetData>
    <row r="1" spans="1:14" ht="7.5" customHeight="1" thickBot="1" x14ac:dyDescent="0.35"/>
    <row r="2" spans="1:14" ht="38.5" customHeight="1" thickBot="1" x14ac:dyDescent="0.35">
      <c r="C2" s="512" t="s">
        <v>480</v>
      </c>
      <c r="D2" s="513"/>
      <c r="E2" s="513"/>
      <c r="F2" s="513"/>
      <c r="G2" s="513"/>
      <c r="H2" s="513"/>
      <c r="I2" s="513"/>
      <c r="J2" s="513"/>
      <c r="K2" s="513"/>
      <c r="L2" s="513"/>
      <c r="M2" s="513"/>
      <c r="N2" s="513"/>
    </row>
    <row r="3" spans="1:14" ht="8.5" customHeight="1" x14ac:dyDescent="0.3"/>
    <row r="4" spans="1:14" hidden="1" x14ac:dyDescent="0.3">
      <c r="C4" s="352" t="s">
        <v>10</v>
      </c>
      <c r="D4" s="64"/>
      <c r="E4" s="64"/>
      <c r="F4" s="65"/>
      <c r="G4" s="65"/>
      <c r="H4" s="69"/>
      <c r="I4" s="66"/>
      <c r="J4" s="66"/>
      <c r="K4" s="66"/>
      <c r="L4" s="66"/>
      <c r="M4" s="66"/>
      <c r="N4" s="64"/>
    </row>
    <row r="5" spans="1:14" hidden="1" x14ac:dyDescent="0.3">
      <c r="C5" s="352" t="s">
        <v>9</v>
      </c>
      <c r="D5" s="64"/>
      <c r="E5" s="64"/>
      <c r="F5" s="65"/>
      <c r="G5" s="65"/>
      <c r="H5" s="69"/>
      <c r="I5" s="66"/>
      <c r="J5" s="66"/>
      <c r="K5" s="66"/>
      <c r="L5" s="66"/>
      <c r="M5" s="66"/>
      <c r="N5" s="64"/>
    </row>
    <row r="6" spans="1:14" hidden="1" x14ac:dyDescent="0.3">
      <c r="C6" s="352" t="s">
        <v>21</v>
      </c>
      <c r="D6" s="67"/>
      <c r="E6" s="67"/>
      <c r="F6" s="68"/>
      <c r="G6" s="68"/>
      <c r="H6" s="69"/>
      <c r="I6" s="69"/>
      <c r="J6" s="69"/>
      <c r="K6" s="69"/>
      <c r="L6" s="69"/>
      <c r="M6" s="69"/>
      <c r="N6" s="67"/>
    </row>
    <row r="7" spans="1:14" hidden="1" x14ac:dyDescent="0.3">
      <c r="C7" s="352" t="s">
        <v>407</v>
      </c>
      <c r="D7" s="67"/>
      <c r="E7" s="67"/>
      <c r="F7" s="68"/>
      <c r="G7" s="68"/>
      <c r="H7" s="69"/>
      <c r="I7" s="69"/>
      <c r="J7" s="69"/>
      <c r="K7" s="69"/>
      <c r="L7" s="69"/>
      <c r="M7" s="69"/>
      <c r="N7" s="67"/>
    </row>
    <row r="8" spans="1:14" hidden="1" x14ac:dyDescent="0.3">
      <c r="C8" s="352" t="s">
        <v>408</v>
      </c>
      <c r="D8" s="67"/>
      <c r="E8" s="67"/>
      <c r="F8" s="68"/>
      <c r="G8" s="68"/>
      <c r="H8" s="69"/>
      <c r="I8" s="69"/>
      <c r="J8" s="69"/>
      <c r="K8" s="69"/>
      <c r="L8" s="69"/>
      <c r="M8" s="69"/>
      <c r="N8" s="67"/>
    </row>
    <row r="9" spans="1:14" hidden="1" x14ac:dyDescent="0.3">
      <c r="C9" s="353"/>
    </row>
    <row r="10" spans="1:14" s="389" customFormat="1" ht="39.5" thickBot="1" x14ac:dyDescent="0.35">
      <c r="F10" s="342" t="s">
        <v>7</v>
      </c>
      <c r="G10" s="342" t="s">
        <v>8</v>
      </c>
      <c r="H10" s="305" t="s">
        <v>347</v>
      </c>
      <c r="I10" s="306" t="s">
        <v>458</v>
      </c>
      <c r="J10" s="385" t="s">
        <v>393</v>
      </c>
      <c r="K10" s="386" t="s">
        <v>421</v>
      </c>
      <c r="L10" s="387" t="s">
        <v>460</v>
      </c>
      <c r="M10" s="388" t="s">
        <v>450</v>
      </c>
    </row>
    <row r="11" spans="1:14" ht="15" thickTop="1" thickBot="1" x14ac:dyDescent="0.35">
      <c r="A11" s="78"/>
      <c r="B11" s="3" t="s">
        <v>388</v>
      </c>
      <c r="C11" s="60"/>
      <c r="D11" s="439" t="s">
        <v>33</v>
      </c>
      <c r="E11" s="107">
        <f>'1er bilan interne'!C4</f>
        <v>0</v>
      </c>
      <c r="F11" s="358" t="s">
        <v>417</v>
      </c>
      <c r="G11" s="357" t="s">
        <v>416</v>
      </c>
      <c r="H11" s="110">
        <f>IF(G11="Option 1",SUM(H15:H18),H21)</f>
        <v>0</v>
      </c>
      <c r="I11" s="228" t="str">
        <f>IF(ISERROR(H11/SUM($H$11,$H$23,$H$44,$H$53,$H$65)),"",H11/SUM($H$11,$H$23,$H$44,$H$53,$H$65))</f>
        <v/>
      </c>
      <c r="J11" s="77" t="e">
        <f>H11/SUM(#REF!,#REF!,#REF!,#REF!,#REF!,#REF!,#REF!,$H$11,$H$23,$H$44,$H$53,$H$65)</f>
        <v>#REF!</v>
      </c>
      <c r="K11" s="100" t="str">
        <f>IF(ISERROR(H11/E11),"",H11/E11)</f>
        <v/>
      </c>
      <c r="L11" s="101" t="s">
        <v>422</v>
      </c>
      <c r="M11" s="105"/>
    </row>
    <row r="12" spans="1:14" ht="15" outlineLevel="1" thickTop="1" thickBot="1" x14ac:dyDescent="0.35">
      <c r="C12" s="391" t="s">
        <v>420</v>
      </c>
      <c r="D12" s="83" t="s">
        <v>467</v>
      </c>
      <c r="E12" s="108">
        <f>E11/2.19</f>
        <v>0</v>
      </c>
      <c r="F12" s="82" t="s">
        <v>385</v>
      </c>
      <c r="G12" s="52"/>
      <c r="H12" s="294"/>
      <c r="I12" s="63"/>
      <c r="J12" s="63"/>
      <c r="K12" s="63"/>
      <c r="L12" s="63"/>
      <c r="M12" s="63"/>
      <c r="N12" s="63"/>
    </row>
    <row r="13" spans="1:14" ht="14.5" outlineLevel="1" thickTop="1" x14ac:dyDescent="0.3">
      <c r="B13" s="379" t="s">
        <v>342</v>
      </c>
      <c r="C13" s="377" t="s">
        <v>538</v>
      </c>
      <c r="D13" s="5"/>
      <c r="E13" s="5"/>
      <c r="F13" s="5"/>
      <c r="G13" s="5"/>
      <c r="H13" s="295"/>
      <c r="I13" s="5"/>
      <c r="J13" s="63"/>
      <c r="K13" s="63"/>
      <c r="L13" s="63"/>
      <c r="M13" s="63"/>
    </row>
    <row r="14" spans="1:14" s="390" customFormat="1" ht="39" outlineLevel="1" x14ac:dyDescent="0.3">
      <c r="D14" s="378" t="s">
        <v>32</v>
      </c>
      <c r="F14" s="342" t="s">
        <v>569</v>
      </c>
      <c r="G14" s="342" t="s">
        <v>8</v>
      </c>
      <c r="H14" s="312" t="s">
        <v>347</v>
      </c>
      <c r="I14" s="57"/>
      <c r="J14" s="57"/>
      <c r="K14" s="57"/>
      <c r="L14" s="57"/>
      <c r="M14" s="57"/>
    </row>
    <row r="15" spans="1:14" outlineLevel="1" x14ac:dyDescent="0.3">
      <c r="B15" s="5" t="s">
        <v>425</v>
      </c>
      <c r="C15" s="392" t="s">
        <v>22</v>
      </c>
      <c r="D15" s="395"/>
      <c r="F15" s="398">
        <f>D15*$E$12</f>
        <v>0</v>
      </c>
      <c r="G15" s="339">
        <f>F15*'ADMIN_Ne pas toucher'!D75</f>
        <v>0</v>
      </c>
      <c r="H15" s="401">
        <f>G15</f>
        <v>0</v>
      </c>
      <c r="I15" s="63"/>
      <c r="J15" s="63"/>
      <c r="K15" s="63"/>
      <c r="L15" s="63"/>
      <c r="M15" s="105" t="s">
        <v>451</v>
      </c>
    </row>
    <row r="16" spans="1:14" outlineLevel="1" x14ac:dyDescent="0.3">
      <c r="B16" s="5" t="s">
        <v>425</v>
      </c>
      <c r="C16" s="392" t="s">
        <v>23</v>
      </c>
      <c r="D16" s="396"/>
      <c r="F16" s="399">
        <f>D16*$E$12</f>
        <v>0</v>
      </c>
      <c r="G16" s="340">
        <f>F16*'ADMIN_Ne pas toucher'!D76</f>
        <v>0</v>
      </c>
      <c r="H16" s="402">
        <f>G16</f>
        <v>0</v>
      </c>
      <c r="I16" s="63"/>
      <c r="J16" s="63"/>
      <c r="K16" s="63"/>
      <c r="L16" s="63"/>
      <c r="M16" s="105" t="s">
        <v>451</v>
      </c>
    </row>
    <row r="17" spans="1:15" outlineLevel="1" x14ac:dyDescent="0.3">
      <c r="B17" s="5" t="s">
        <v>425</v>
      </c>
      <c r="C17" s="392" t="s">
        <v>24</v>
      </c>
      <c r="D17" s="396"/>
      <c r="F17" s="399">
        <f>D17*$E$12</f>
        <v>0</v>
      </c>
      <c r="G17" s="340">
        <f>F17*'ADMIN_Ne pas toucher'!D77</f>
        <v>0</v>
      </c>
      <c r="H17" s="402">
        <f>G17</f>
        <v>0</v>
      </c>
      <c r="I17" s="63"/>
      <c r="J17" s="63"/>
      <c r="K17" s="63"/>
      <c r="L17" s="63"/>
      <c r="M17" s="105" t="s">
        <v>451</v>
      </c>
    </row>
    <row r="18" spans="1:15" outlineLevel="1" x14ac:dyDescent="0.3">
      <c r="B18" s="5" t="s">
        <v>425</v>
      </c>
      <c r="C18" s="392" t="s">
        <v>25</v>
      </c>
      <c r="D18" s="397"/>
      <c r="F18" s="400">
        <f>D18*$E$12</f>
        <v>0</v>
      </c>
      <c r="G18" s="341">
        <f>F18*'ADMIN_Ne pas toucher'!D78</f>
        <v>0</v>
      </c>
      <c r="H18" s="403">
        <f>G18</f>
        <v>0</v>
      </c>
      <c r="I18" s="63"/>
      <c r="J18" s="63"/>
      <c r="K18" s="63"/>
      <c r="L18" s="63"/>
      <c r="M18" s="105" t="s">
        <v>451</v>
      </c>
    </row>
    <row r="19" spans="1:15" outlineLevel="1" x14ac:dyDescent="0.3">
      <c r="C19" s="55"/>
      <c r="D19" s="229" t="str">
        <f>IF(SUM(D15:D18)=0,"",IF(SUM(D15:D18)&lt;&gt;1,"Erreur ventilation",""))</f>
        <v/>
      </c>
      <c r="E19" s="9"/>
      <c r="F19" s="9"/>
      <c r="G19" s="292"/>
      <c r="H19" s="296"/>
      <c r="I19" s="9"/>
      <c r="J19" s="9"/>
      <c r="K19" s="9"/>
      <c r="L19" s="9"/>
      <c r="M19" s="9"/>
      <c r="N19" s="9"/>
      <c r="O19" s="9"/>
    </row>
    <row r="20" spans="1:15" outlineLevel="1" x14ac:dyDescent="0.3">
      <c r="B20" s="56" t="s">
        <v>343</v>
      </c>
      <c r="C20" s="53" t="s">
        <v>530</v>
      </c>
      <c r="D20" s="5"/>
      <c r="E20" s="5"/>
      <c r="F20" s="5"/>
      <c r="G20" s="293"/>
      <c r="H20" s="295"/>
      <c r="I20" s="63"/>
      <c r="J20" s="63"/>
      <c r="K20" s="63"/>
      <c r="L20" s="63"/>
      <c r="M20" s="5"/>
      <c r="N20" s="5"/>
      <c r="O20" s="5"/>
    </row>
    <row r="21" spans="1:15" ht="28" outlineLevel="1" x14ac:dyDescent="0.3">
      <c r="B21" s="9" t="s">
        <v>476</v>
      </c>
      <c r="C21" s="90" t="s">
        <v>532</v>
      </c>
      <c r="D21" s="404">
        <f>'1er bilan interne'!$C$4</f>
        <v>0</v>
      </c>
      <c r="F21" s="5"/>
      <c r="G21" s="347">
        <f>D21*'ADMIN_Ne pas toucher'!$D$79</f>
        <v>0</v>
      </c>
      <c r="H21" s="405">
        <f>G21</f>
        <v>0</v>
      </c>
      <c r="I21" s="63"/>
      <c r="J21" s="63"/>
      <c r="K21" s="63"/>
      <c r="L21" s="63"/>
      <c r="M21" s="105" t="s">
        <v>451</v>
      </c>
    </row>
    <row r="22" spans="1:15" ht="14.5" outlineLevel="1" thickBot="1" x14ac:dyDescent="0.35">
      <c r="C22" s="55"/>
      <c r="D22" s="9"/>
      <c r="E22" s="9"/>
      <c r="F22" s="9"/>
      <c r="G22" s="9"/>
      <c r="H22" s="296"/>
      <c r="I22" s="9"/>
      <c r="J22" s="9"/>
      <c r="K22" s="9"/>
      <c r="L22" s="9"/>
      <c r="M22" s="9"/>
      <c r="N22" s="9"/>
      <c r="O22" s="9"/>
    </row>
    <row r="23" spans="1:15" ht="29" thickTop="1" thickBot="1" x14ac:dyDescent="0.35">
      <c r="A23" s="79"/>
      <c r="B23" s="3" t="s">
        <v>389</v>
      </c>
      <c r="C23" s="3"/>
      <c r="D23" s="422" t="s">
        <v>386</v>
      </c>
      <c r="E23" s="437"/>
      <c r="F23" s="358" t="s">
        <v>417</v>
      </c>
      <c r="G23" s="357" t="s">
        <v>416</v>
      </c>
      <c r="H23" s="110">
        <f>IF(G23="Option 1",SUM(H26:H39),H42)</f>
        <v>0</v>
      </c>
      <c r="I23" s="228" t="str">
        <f>IF(ISERROR(H23/SUM($H$11,$H$23,$H$44,$H$53,$H$65)),"",H23/SUM($H$11,$H$23,$H$44,$H$53,$H$65))</f>
        <v/>
      </c>
      <c r="J23" s="77" t="e">
        <f>H23/SUM(#REF!,#REF!,#REF!,#REF!,#REF!,#REF!,#REF!,$H$11,$H$23,$H$44,$H$53,$H$65)</f>
        <v>#REF!</v>
      </c>
      <c r="K23" s="100" t="str">
        <f>IF(ISERROR(H23/E23),"",H23/E23)</f>
        <v/>
      </c>
      <c r="L23" s="102" t="s">
        <v>423</v>
      </c>
      <c r="M23" s="105"/>
    </row>
    <row r="24" spans="1:15" ht="39.5" outlineLevel="1" thickTop="1" x14ac:dyDescent="0.3">
      <c r="D24" s="5"/>
      <c r="E24" s="5"/>
      <c r="F24" s="5"/>
      <c r="G24" s="342" t="s">
        <v>8</v>
      </c>
      <c r="H24" s="312" t="s">
        <v>347</v>
      </c>
      <c r="I24" s="63"/>
      <c r="J24" s="63"/>
      <c r="K24" s="63"/>
      <c r="L24" s="63"/>
      <c r="M24" s="63"/>
    </row>
    <row r="25" spans="1:15" ht="26" outlineLevel="1" x14ac:dyDescent="0.3">
      <c r="A25" s="78"/>
      <c r="B25" s="379" t="s">
        <v>574</v>
      </c>
      <c r="C25" s="411" t="s">
        <v>576</v>
      </c>
      <c r="D25" s="378" t="s">
        <v>572</v>
      </c>
      <c r="F25" s="5"/>
      <c r="G25" s="5"/>
      <c r="H25" s="295"/>
      <c r="I25" s="5"/>
      <c r="J25" s="63"/>
      <c r="K25" s="63"/>
      <c r="L25" s="63"/>
      <c r="M25" s="63"/>
    </row>
    <row r="26" spans="1:15" ht="56" customHeight="1" outlineLevel="1" x14ac:dyDescent="0.3">
      <c r="A26" s="78"/>
      <c r="B26" s="542" t="s">
        <v>381</v>
      </c>
      <c r="C26" s="412" t="s">
        <v>34</v>
      </c>
      <c r="D26" s="334"/>
      <c r="F26" s="5"/>
      <c r="G26" s="339">
        <f>D26*'ADMIN_Ne pas toucher'!D82</f>
        <v>0</v>
      </c>
      <c r="H26" s="401">
        <f t="shared" ref="H26:H39" si="0">G26</f>
        <v>0</v>
      </c>
      <c r="I26" s="63"/>
      <c r="J26" s="63"/>
      <c r="K26" s="63"/>
      <c r="L26" s="63"/>
      <c r="M26" s="105" t="s">
        <v>451</v>
      </c>
      <c r="O26" s="523" t="s">
        <v>395</v>
      </c>
    </row>
    <row r="27" spans="1:15" outlineLevel="1" x14ac:dyDescent="0.3">
      <c r="A27" s="78"/>
      <c r="B27" s="543"/>
      <c r="C27" s="413" t="s">
        <v>35</v>
      </c>
      <c r="D27" s="336"/>
      <c r="F27" s="5"/>
      <c r="G27" s="340">
        <f>D27*'ADMIN_Ne pas toucher'!D83</f>
        <v>0</v>
      </c>
      <c r="H27" s="402">
        <f t="shared" si="0"/>
        <v>0</v>
      </c>
      <c r="I27" s="63"/>
      <c r="J27" s="63"/>
      <c r="K27" s="63"/>
      <c r="L27" s="63"/>
      <c r="M27" s="105" t="s">
        <v>451</v>
      </c>
      <c r="O27" s="523"/>
    </row>
    <row r="28" spans="1:15" outlineLevel="1" x14ac:dyDescent="0.3">
      <c r="A28" s="78"/>
      <c r="B28" s="543"/>
      <c r="C28" s="413" t="s">
        <v>36</v>
      </c>
      <c r="D28" s="336"/>
      <c r="F28" s="5"/>
      <c r="G28" s="340">
        <f>D28*'ADMIN_Ne pas toucher'!D84</f>
        <v>0</v>
      </c>
      <c r="H28" s="402">
        <f t="shared" si="0"/>
        <v>0</v>
      </c>
      <c r="I28" s="63"/>
      <c r="J28" s="63"/>
      <c r="K28" s="63"/>
      <c r="L28" s="63"/>
      <c r="M28" s="105" t="s">
        <v>451</v>
      </c>
      <c r="O28" s="523"/>
    </row>
    <row r="29" spans="1:15" outlineLevel="1" x14ac:dyDescent="0.3">
      <c r="A29" s="78"/>
      <c r="B29" s="544"/>
      <c r="C29" s="414" t="s">
        <v>29</v>
      </c>
      <c r="D29" s="338"/>
      <c r="F29" s="5"/>
      <c r="G29" s="341">
        <f>D29*'ADMIN_Ne pas toucher'!D85</f>
        <v>0</v>
      </c>
      <c r="H29" s="403">
        <f t="shared" si="0"/>
        <v>0</v>
      </c>
      <c r="I29" s="63"/>
      <c r="J29" s="63"/>
      <c r="K29" s="63"/>
      <c r="L29" s="63"/>
      <c r="M29" s="105" t="s">
        <v>451</v>
      </c>
      <c r="O29" s="523"/>
    </row>
    <row r="30" spans="1:15" ht="26" outlineLevel="1" x14ac:dyDescent="0.3">
      <c r="A30" s="417"/>
      <c r="B30" s="54" t="s">
        <v>575</v>
      </c>
      <c r="C30" s="411" t="s">
        <v>577</v>
      </c>
      <c r="D30" s="378" t="s">
        <v>571</v>
      </c>
      <c r="F30" s="5"/>
      <c r="G30" s="5"/>
      <c r="H30" s="5"/>
      <c r="I30" s="63"/>
      <c r="J30" s="63"/>
      <c r="K30" s="63"/>
      <c r="L30" s="63"/>
      <c r="M30" s="63"/>
      <c r="N30" s="63"/>
      <c r="O30" s="63"/>
    </row>
    <row r="31" spans="1:15" ht="14" customHeight="1" outlineLevel="1" x14ac:dyDescent="0.3">
      <c r="A31" s="78"/>
      <c r="B31" s="548" t="s">
        <v>544</v>
      </c>
      <c r="C31" s="415" t="s">
        <v>539</v>
      </c>
      <c r="D31" s="406"/>
      <c r="F31" s="5"/>
      <c r="G31" s="339">
        <f>D31*VLOOKUP(C31,'ADMIN_Ne pas toucher'!$B$88:$D$92,3,FALSE)</f>
        <v>0</v>
      </c>
      <c r="H31" s="317">
        <f>G31</f>
        <v>0</v>
      </c>
      <c r="I31" s="63"/>
      <c r="J31" s="63"/>
      <c r="K31" s="63"/>
      <c r="L31" s="63"/>
      <c r="M31" s="105" t="s">
        <v>451</v>
      </c>
      <c r="O31" s="430" t="s">
        <v>570</v>
      </c>
    </row>
    <row r="32" spans="1:15" outlineLevel="1" x14ac:dyDescent="0.3">
      <c r="A32" s="78"/>
      <c r="B32" s="549"/>
      <c r="C32" s="415" t="s">
        <v>540</v>
      </c>
      <c r="D32" s="407"/>
      <c r="F32" s="5"/>
      <c r="G32" s="340">
        <f>D32*VLOOKUP(C32,'ADMIN_Ne pas toucher'!$B$88:$D$92,3,FALSE)</f>
        <v>0</v>
      </c>
      <c r="H32" s="318">
        <f>G32</f>
        <v>0</v>
      </c>
      <c r="I32" s="63"/>
      <c r="J32" s="63"/>
      <c r="K32" s="63"/>
      <c r="L32" s="63"/>
      <c r="M32" s="105" t="s">
        <v>451</v>
      </c>
      <c r="O32" s="430"/>
    </row>
    <row r="33" spans="1:15" outlineLevel="1" x14ac:dyDescent="0.3">
      <c r="A33" s="78"/>
      <c r="B33" s="549"/>
      <c r="C33" s="415" t="s">
        <v>541</v>
      </c>
      <c r="D33" s="407"/>
      <c r="F33" s="5"/>
      <c r="G33" s="340">
        <f>D33*VLOOKUP(C33,'ADMIN_Ne pas toucher'!$B$88:$D$92,3,FALSE)</f>
        <v>0</v>
      </c>
      <c r="H33" s="318">
        <f>G33</f>
        <v>0</v>
      </c>
      <c r="I33" s="63"/>
      <c r="J33" s="63"/>
      <c r="K33" s="63"/>
      <c r="L33" s="63"/>
      <c r="M33" s="105" t="s">
        <v>451</v>
      </c>
      <c r="O33" s="430"/>
    </row>
    <row r="34" spans="1:15" outlineLevel="1" x14ac:dyDescent="0.3">
      <c r="A34" s="78"/>
      <c r="B34" s="549"/>
      <c r="C34" s="415" t="s">
        <v>542</v>
      </c>
      <c r="D34" s="407"/>
      <c r="F34" s="5"/>
      <c r="G34" s="340">
        <f>D34*VLOOKUP(C34,'ADMIN_Ne pas toucher'!$B$88:$D$92,3,FALSE)</f>
        <v>0</v>
      </c>
      <c r="H34" s="318">
        <f>G34</f>
        <v>0</v>
      </c>
      <c r="I34" s="63"/>
      <c r="J34" s="63"/>
      <c r="K34" s="63"/>
      <c r="L34" s="63"/>
      <c r="M34" s="105" t="s">
        <v>451</v>
      </c>
      <c r="O34" s="430"/>
    </row>
    <row r="35" spans="1:15" outlineLevel="1" x14ac:dyDescent="0.3">
      <c r="A35" s="78"/>
      <c r="B35" s="550"/>
      <c r="C35" s="415" t="s">
        <v>341</v>
      </c>
      <c r="D35" s="408"/>
      <c r="F35" s="5"/>
      <c r="G35" s="341">
        <f>D35*VLOOKUP(C35,'ADMIN_Ne pas toucher'!$B$88:$D$92,3,FALSE)</f>
        <v>0</v>
      </c>
      <c r="H35" s="319">
        <f>G35</f>
        <v>0</v>
      </c>
      <c r="I35" s="63"/>
      <c r="J35" s="63"/>
      <c r="K35" s="63"/>
      <c r="L35" s="63"/>
      <c r="M35" s="105" t="s">
        <v>451</v>
      </c>
      <c r="O35" s="430"/>
    </row>
    <row r="36" spans="1:15" outlineLevel="1" x14ac:dyDescent="0.3">
      <c r="A36" s="418"/>
      <c r="B36" s="54" t="s">
        <v>578</v>
      </c>
      <c r="C36" s="411" t="s">
        <v>579</v>
      </c>
      <c r="D36" s="409"/>
      <c r="F36" s="5"/>
      <c r="G36" s="1"/>
      <c r="H36" s="1"/>
      <c r="I36" s="63"/>
      <c r="J36" s="63"/>
      <c r="K36" s="63"/>
      <c r="L36" s="63"/>
      <c r="M36" s="63"/>
      <c r="O36" s="63"/>
    </row>
    <row r="37" spans="1:15" ht="70" outlineLevel="1" x14ac:dyDescent="0.3">
      <c r="A37" s="78"/>
      <c r="B37" s="545" t="s">
        <v>543</v>
      </c>
      <c r="C37" s="412" t="s">
        <v>30</v>
      </c>
      <c r="D37" s="524" t="s">
        <v>580</v>
      </c>
      <c r="E37" s="525"/>
      <c r="F37" s="526"/>
      <c r="G37" s="339"/>
      <c r="H37" s="348">
        <f t="shared" si="0"/>
        <v>0</v>
      </c>
      <c r="I37" s="63"/>
      <c r="J37" s="63"/>
      <c r="K37" s="63"/>
      <c r="L37" s="63"/>
      <c r="M37" s="105" t="s">
        <v>451</v>
      </c>
      <c r="O37" s="430" t="s">
        <v>396</v>
      </c>
    </row>
    <row r="38" spans="1:15" outlineLevel="1" x14ac:dyDescent="0.3">
      <c r="A38" s="78"/>
      <c r="B38" s="546"/>
      <c r="C38" s="413" t="s">
        <v>31</v>
      </c>
      <c r="D38" s="527"/>
      <c r="E38" s="528"/>
      <c r="F38" s="529"/>
      <c r="G38" s="340"/>
      <c r="H38" s="349">
        <f t="shared" ref="H38" si="1">G38</f>
        <v>0</v>
      </c>
      <c r="I38" s="63"/>
      <c r="J38" s="63"/>
      <c r="K38" s="63"/>
      <c r="L38" s="63"/>
      <c r="M38" s="105" t="s">
        <v>451</v>
      </c>
      <c r="O38" s="430" t="s">
        <v>397</v>
      </c>
    </row>
    <row r="39" spans="1:15" outlineLevel="1" x14ac:dyDescent="0.3">
      <c r="A39" s="78"/>
      <c r="B39" s="547"/>
      <c r="C39" s="414" t="s">
        <v>31</v>
      </c>
      <c r="D39" s="530"/>
      <c r="E39" s="531"/>
      <c r="F39" s="532"/>
      <c r="G39" s="341"/>
      <c r="H39" s="350">
        <f t="shared" si="0"/>
        <v>0</v>
      </c>
      <c r="I39" s="63"/>
      <c r="J39" s="63"/>
      <c r="K39" s="63"/>
      <c r="L39" s="63"/>
      <c r="M39" s="105" t="s">
        <v>451</v>
      </c>
      <c r="O39" s="430" t="s">
        <v>397</v>
      </c>
    </row>
    <row r="40" spans="1:15" outlineLevel="1" x14ac:dyDescent="0.3">
      <c r="C40" s="55"/>
      <c r="D40" s="9"/>
      <c r="E40" s="9"/>
      <c r="F40" s="9"/>
      <c r="G40" s="9"/>
      <c r="H40" s="296"/>
      <c r="I40" s="9"/>
      <c r="J40" s="9"/>
      <c r="K40" s="9"/>
      <c r="L40" s="9"/>
      <c r="M40" s="9"/>
      <c r="N40" s="9"/>
      <c r="O40" s="9"/>
    </row>
    <row r="41" spans="1:15" ht="26" outlineLevel="1" x14ac:dyDescent="0.3">
      <c r="B41" s="376" t="s">
        <v>343</v>
      </c>
      <c r="C41" s="416" t="s">
        <v>518</v>
      </c>
      <c r="D41" s="410" t="s">
        <v>571</v>
      </c>
      <c r="E41" s="5"/>
      <c r="F41" s="5"/>
      <c r="G41" s="5"/>
      <c r="H41" s="295"/>
      <c r="I41" s="63"/>
      <c r="J41" s="63"/>
      <c r="K41" s="63"/>
      <c r="L41" s="63"/>
      <c r="M41" s="5"/>
      <c r="N41" s="5"/>
      <c r="O41" s="5"/>
    </row>
    <row r="42" spans="1:15" ht="56" outlineLevel="1" x14ac:dyDescent="0.3">
      <c r="B42" s="419"/>
      <c r="C42" s="90" t="s">
        <v>573</v>
      </c>
      <c r="D42" s="345"/>
      <c r="F42" s="5"/>
      <c r="G42" s="347">
        <f>D42*'ADMIN_Ne pas toucher'!$D$94</f>
        <v>0</v>
      </c>
      <c r="H42" s="421">
        <f>G42</f>
        <v>0</v>
      </c>
      <c r="I42" s="63"/>
      <c r="J42" s="63"/>
      <c r="K42" s="63"/>
      <c r="L42" s="63"/>
      <c r="M42" s="105" t="s">
        <v>451</v>
      </c>
      <c r="O42" s="430" t="s">
        <v>521</v>
      </c>
    </row>
    <row r="43" spans="1:15" ht="14.5" outlineLevel="1" thickBot="1" x14ac:dyDescent="0.35">
      <c r="C43" s="55"/>
      <c r="D43" s="9"/>
      <c r="E43" s="9"/>
      <c r="F43" s="9"/>
      <c r="G43" s="9"/>
      <c r="H43" s="296"/>
      <c r="I43" s="9"/>
      <c r="J43" s="9"/>
      <c r="K43" s="9"/>
      <c r="L43" s="9"/>
      <c r="M43" s="9"/>
      <c r="N43" s="9"/>
      <c r="O43" s="9"/>
    </row>
    <row r="44" spans="1:15" ht="29" thickTop="1" thickBot="1" x14ac:dyDescent="0.35">
      <c r="A44" s="70"/>
      <c r="B44" s="3" t="s">
        <v>390</v>
      </c>
      <c r="C44" s="3"/>
      <c r="D44" s="422" t="s">
        <v>387</v>
      </c>
      <c r="E44" s="437"/>
      <c r="F44" s="358" t="s">
        <v>417</v>
      </c>
      <c r="G44" s="357" t="s">
        <v>416</v>
      </c>
      <c r="H44" s="110">
        <f>IF(G44="Option 1",H47,H50)</f>
        <v>0</v>
      </c>
      <c r="I44" s="106" t="str">
        <f>IF(ISERROR(H44/SUM($H$11,$H$23,$H$44,$H$53,$H$65)),"",H44/SUM($H$11,$H$23,$H$44,$H$53,$H$65))</f>
        <v/>
      </c>
      <c r="J44" s="77" t="e">
        <f>H44/SUM(#REF!,#REF!,#REF!,#REF!,#REF!,#REF!,#REF!,$H$11,$H$23,$H$44,$H$53,$H$65)</f>
        <v>#REF!</v>
      </c>
      <c r="K44" s="100" t="str">
        <f>IF(ISERROR(H44/E44),"",H44/E44)</f>
        <v/>
      </c>
      <c r="L44" s="102" t="s">
        <v>474</v>
      </c>
      <c r="M44" s="105"/>
    </row>
    <row r="45" spans="1:15" ht="39.5" outlineLevel="1" thickTop="1" x14ac:dyDescent="0.3">
      <c r="G45" s="342" t="s">
        <v>8</v>
      </c>
      <c r="H45" s="312" t="s">
        <v>347</v>
      </c>
      <c r="I45" s="63"/>
      <c r="J45" s="63"/>
      <c r="K45" s="63"/>
      <c r="L45" s="63"/>
      <c r="M45" s="63"/>
    </row>
    <row r="46" spans="1:15" outlineLevel="1" x14ac:dyDescent="0.3">
      <c r="B46" s="54" t="s">
        <v>342</v>
      </c>
      <c r="C46" s="424" t="s">
        <v>519</v>
      </c>
      <c r="E46" s="63"/>
      <c r="H46" s="294"/>
      <c r="I46" s="63"/>
      <c r="J46" s="63"/>
      <c r="K46" s="63"/>
      <c r="L46" s="63"/>
      <c r="M46" s="63"/>
    </row>
    <row r="47" spans="1:15" ht="56" outlineLevel="1" x14ac:dyDescent="0.3">
      <c r="B47" s="78"/>
      <c r="C47" s="354" t="s">
        <v>392</v>
      </c>
      <c r="D47" s="551" t="s">
        <v>583</v>
      </c>
      <c r="E47" s="552"/>
      <c r="F47" s="553"/>
      <c r="G47" s="347"/>
      <c r="H47" s="421">
        <f>G47</f>
        <v>0</v>
      </c>
      <c r="I47" s="63"/>
      <c r="J47" s="63"/>
      <c r="K47" s="63"/>
      <c r="L47" s="63"/>
      <c r="M47" s="105" t="s">
        <v>451</v>
      </c>
      <c r="O47" s="430" t="s">
        <v>394</v>
      </c>
    </row>
    <row r="48" spans="1:15" outlineLevel="1" x14ac:dyDescent="0.3">
      <c r="F48" s="1"/>
      <c r="G48" s="1"/>
      <c r="H48" s="2"/>
      <c r="I48" s="1"/>
      <c r="J48" s="1"/>
      <c r="K48" s="1"/>
      <c r="L48" s="1"/>
      <c r="M48" s="1"/>
    </row>
    <row r="49" spans="1:15" ht="39" outlineLevel="1" x14ac:dyDescent="0.3">
      <c r="B49" s="56" t="s">
        <v>343</v>
      </c>
      <c r="C49" s="423" t="s">
        <v>520</v>
      </c>
      <c r="D49" s="410" t="s">
        <v>581</v>
      </c>
      <c r="F49" s="1"/>
      <c r="G49" s="1"/>
      <c r="H49" s="2"/>
      <c r="I49" s="63"/>
      <c r="J49" s="63"/>
      <c r="K49" s="63"/>
      <c r="L49" s="63"/>
      <c r="M49" s="1"/>
    </row>
    <row r="50" spans="1:15" outlineLevel="1" x14ac:dyDescent="0.3">
      <c r="B50" s="426"/>
      <c r="C50" s="90" t="s">
        <v>525</v>
      </c>
      <c r="D50" s="345"/>
      <c r="F50" s="1"/>
      <c r="G50" s="347">
        <f>D50*'ADMIN_Ne pas toucher'!$D$94</f>
        <v>0</v>
      </c>
      <c r="H50" s="420">
        <f>G50</f>
        <v>0</v>
      </c>
      <c r="I50" s="1"/>
      <c r="J50" s="1"/>
      <c r="K50" s="1"/>
      <c r="L50" s="1"/>
      <c r="M50" s="105" t="s">
        <v>451</v>
      </c>
      <c r="O50" s="430" t="s">
        <v>522</v>
      </c>
    </row>
    <row r="51" spans="1:15" outlineLevel="1" x14ac:dyDescent="0.3">
      <c r="F51" s="1"/>
      <c r="G51" s="1"/>
      <c r="H51" s="2"/>
      <c r="I51" s="1"/>
      <c r="J51" s="1"/>
      <c r="K51" s="1"/>
      <c r="L51" s="1"/>
      <c r="M51" s="1"/>
    </row>
    <row r="52" spans="1:15" ht="14.5" outlineLevel="1" thickBot="1" x14ac:dyDescent="0.35">
      <c r="F52" s="1"/>
      <c r="G52" s="1"/>
      <c r="H52" s="2"/>
      <c r="I52" s="1"/>
      <c r="J52" s="1"/>
      <c r="K52" s="1"/>
      <c r="L52" s="1"/>
      <c r="M52" s="1"/>
    </row>
    <row r="53" spans="1:15" ht="29" thickTop="1" thickBot="1" x14ac:dyDescent="0.35">
      <c r="A53" s="80"/>
      <c r="B53" s="3" t="s">
        <v>379</v>
      </c>
      <c r="C53" s="3"/>
      <c r="D53" s="422" t="s">
        <v>533</v>
      </c>
      <c r="E53" s="438"/>
      <c r="F53" s="358" t="s">
        <v>417</v>
      </c>
      <c r="G53" s="357" t="s">
        <v>416</v>
      </c>
      <c r="H53" s="110">
        <f>IF(G53="Option 1",SUM(H56:H59),H62)</f>
        <v>0</v>
      </c>
      <c r="I53" s="106" t="str">
        <f>IF(ISERROR(H53/SUM($H$11,$H$23,$H$44,$H$53,$H$65)),"",H53/SUM($H$11,$H$23,$H$44,$H$53,$H$65))</f>
        <v/>
      </c>
      <c r="J53" s="77" t="e">
        <f>H53/SUM(#REF!,#REF!,#REF!,#REF!,#REF!,#REF!,#REF!,$H$11,$H$23,$H$44,$H$53,$H$65)</f>
        <v>#REF!</v>
      </c>
      <c r="K53" s="100" t="str">
        <f>IF(ISERROR(H53/E53),"",H53/E53)</f>
        <v/>
      </c>
      <c r="L53" s="102" t="s">
        <v>475</v>
      </c>
      <c r="M53" s="105"/>
    </row>
    <row r="54" spans="1:15" ht="39.5" outlineLevel="1" thickTop="1" x14ac:dyDescent="0.3">
      <c r="F54" s="1"/>
      <c r="G54" s="342" t="s">
        <v>8</v>
      </c>
      <c r="H54" s="312" t="s">
        <v>347</v>
      </c>
      <c r="I54" s="63"/>
      <c r="J54" s="63"/>
      <c r="K54" s="63"/>
      <c r="L54" s="63"/>
      <c r="M54" s="63"/>
    </row>
    <row r="55" spans="1:15" outlineLevel="1" x14ac:dyDescent="0.3">
      <c r="B55" s="54" t="s">
        <v>342</v>
      </c>
      <c r="C55" s="424" t="s">
        <v>519</v>
      </c>
      <c r="E55" s="63"/>
      <c r="H55" s="294"/>
      <c r="I55" s="63"/>
      <c r="J55" s="63"/>
      <c r="K55" s="63"/>
      <c r="L55" s="63"/>
      <c r="M55" s="63"/>
    </row>
    <row r="56" spans="1:15" ht="14" customHeight="1" outlineLevel="1" x14ac:dyDescent="0.3">
      <c r="B56" s="78"/>
      <c r="C56" s="93" t="s">
        <v>398</v>
      </c>
      <c r="D56" s="534" t="s">
        <v>582</v>
      </c>
      <c r="E56" s="534"/>
      <c r="F56" s="535"/>
      <c r="G56" s="339"/>
      <c r="H56" s="362">
        <f t="shared" ref="H56:H59" si="2">G56</f>
        <v>0</v>
      </c>
      <c r="I56" s="63"/>
      <c r="J56" s="63"/>
      <c r="K56" s="63"/>
      <c r="L56" s="63"/>
      <c r="M56" s="105" t="s">
        <v>451</v>
      </c>
    </row>
    <row r="57" spans="1:15" outlineLevel="1" x14ac:dyDescent="0.3">
      <c r="B57" s="78"/>
      <c r="C57" s="93" t="s">
        <v>399</v>
      </c>
      <c r="D57" s="537"/>
      <c r="E57" s="537"/>
      <c r="F57" s="538"/>
      <c r="G57" s="340"/>
      <c r="H57" s="363">
        <f t="shared" si="2"/>
        <v>0</v>
      </c>
      <c r="I57" s="63"/>
      <c r="J57" s="63"/>
      <c r="K57" s="63"/>
      <c r="L57" s="63"/>
      <c r="M57" s="105" t="s">
        <v>451</v>
      </c>
    </row>
    <row r="58" spans="1:15" outlineLevel="1" x14ac:dyDescent="0.3">
      <c r="B58" s="78"/>
      <c r="C58" s="93" t="s">
        <v>400</v>
      </c>
      <c r="D58" s="537"/>
      <c r="E58" s="537"/>
      <c r="F58" s="538"/>
      <c r="G58" s="340"/>
      <c r="H58" s="363">
        <f t="shared" si="2"/>
        <v>0</v>
      </c>
      <c r="I58" s="63"/>
      <c r="J58" s="63"/>
      <c r="K58" s="63"/>
      <c r="L58" s="63"/>
      <c r="M58" s="105" t="s">
        <v>451</v>
      </c>
    </row>
    <row r="59" spans="1:15" outlineLevel="1" x14ac:dyDescent="0.3">
      <c r="B59" s="78"/>
      <c r="C59" s="93" t="s">
        <v>401</v>
      </c>
      <c r="D59" s="540"/>
      <c r="E59" s="540"/>
      <c r="F59" s="541"/>
      <c r="G59" s="341"/>
      <c r="H59" s="425">
        <f t="shared" si="2"/>
        <v>0</v>
      </c>
      <c r="I59" s="63"/>
      <c r="J59" s="63"/>
      <c r="K59" s="63"/>
      <c r="L59" s="63"/>
      <c r="M59" s="105" t="s">
        <v>451</v>
      </c>
    </row>
    <row r="60" spans="1:15" outlineLevel="1" x14ac:dyDescent="0.3">
      <c r="F60" s="1"/>
      <c r="G60" s="1"/>
      <c r="H60" s="2"/>
      <c r="I60" s="63"/>
      <c r="J60" s="77"/>
      <c r="K60" s="63"/>
      <c r="L60" s="63"/>
      <c r="M60" s="63"/>
    </row>
    <row r="61" spans="1:15" outlineLevel="1" x14ac:dyDescent="0.3">
      <c r="B61" s="56" t="s">
        <v>343</v>
      </c>
      <c r="C61" s="53" t="s">
        <v>523</v>
      </c>
      <c r="D61" s="410" t="s">
        <v>584</v>
      </c>
      <c r="F61" s="1"/>
      <c r="G61" s="1"/>
      <c r="H61" s="2"/>
      <c r="I61" s="63"/>
      <c r="J61" s="63"/>
      <c r="K61" s="63"/>
      <c r="L61" s="63"/>
      <c r="M61" s="63"/>
    </row>
    <row r="62" spans="1:15" outlineLevel="1" x14ac:dyDescent="0.3">
      <c r="B62" s="426"/>
      <c r="C62" s="90" t="s">
        <v>524</v>
      </c>
      <c r="D62" s="345"/>
      <c r="F62" s="1"/>
      <c r="G62" s="347">
        <f>D62*'ADMIN_Ne pas toucher'!$D$94</f>
        <v>0</v>
      </c>
      <c r="H62" s="421">
        <f>G62</f>
        <v>0</v>
      </c>
      <c r="I62" s="1"/>
      <c r="J62" s="1"/>
      <c r="K62" s="1"/>
      <c r="L62" s="1"/>
      <c r="M62" s="105" t="s">
        <v>451</v>
      </c>
      <c r="O62" s="51" t="s">
        <v>522</v>
      </c>
    </row>
    <row r="63" spans="1:15" outlineLevel="1" x14ac:dyDescent="0.3">
      <c r="F63" s="1"/>
      <c r="G63" s="1"/>
      <c r="H63" s="2"/>
      <c r="I63" s="1"/>
      <c r="J63" s="1"/>
      <c r="K63" s="1"/>
      <c r="L63" s="1"/>
      <c r="M63" s="1"/>
    </row>
    <row r="64" spans="1:15" outlineLevel="1" x14ac:dyDescent="0.3">
      <c r="F64" s="1"/>
      <c r="G64" s="1"/>
      <c r="H64" s="2"/>
      <c r="I64" s="63"/>
      <c r="J64" s="77"/>
      <c r="K64" s="63"/>
      <c r="L64" s="63"/>
      <c r="M64" s="63"/>
    </row>
    <row r="65" spans="1:13" x14ac:dyDescent="0.3">
      <c r="A65" s="81"/>
      <c r="B65" s="3" t="s">
        <v>391</v>
      </c>
      <c r="C65" s="3"/>
      <c r="D65" s="3"/>
      <c r="E65" s="3"/>
      <c r="F65" s="3"/>
      <c r="G65" s="3"/>
      <c r="H65" s="110">
        <f>SUM(H68:H76)</f>
        <v>0</v>
      </c>
      <c r="I65" s="63"/>
      <c r="J65" s="77" t="e">
        <f>H65/SUM(#REF!,#REF!,#REF!,#REF!,#REF!,#REF!,#REF!,$H$11,$H$23,$H$44,$H$53,$H$65)</f>
        <v>#REF!</v>
      </c>
      <c r="K65" s="63"/>
      <c r="L65" s="63"/>
      <c r="M65" s="63"/>
    </row>
    <row r="66" spans="1:13" outlineLevel="1" x14ac:dyDescent="0.3">
      <c r="C66" s="74" t="s">
        <v>318</v>
      </c>
      <c r="D66" s="432"/>
      <c r="E66" s="433"/>
      <c r="F66" s="434"/>
      <c r="G66" s="435"/>
      <c r="H66" s="436"/>
      <c r="I66" s="63"/>
      <c r="J66" s="75"/>
      <c r="K66" s="63"/>
      <c r="L66" s="63"/>
      <c r="M66" s="63"/>
    </row>
    <row r="67" spans="1:13" ht="39" outlineLevel="1" x14ac:dyDescent="0.3">
      <c r="D67" s="410" t="s">
        <v>477</v>
      </c>
      <c r="F67" s="1"/>
      <c r="G67" s="342" t="s">
        <v>8</v>
      </c>
      <c r="H67" s="312" t="s">
        <v>347</v>
      </c>
      <c r="I67" s="63"/>
      <c r="J67" s="75"/>
      <c r="K67" s="63"/>
      <c r="L67" s="63"/>
      <c r="M67" s="63"/>
    </row>
    <row r="68" spans="1:13" ht="28" outlineLevel="1" x14ac:dyDescent="0.3">
      <c r="B68" s="9" t="s">
        <v>478</v>
      </c>
      <c r="C68" s="393" t="s">
        <v>311</v>
      </c>
      <c r="D68" s="334"/>
      <c r="F68" s="1"/>
      <c r="G68" s="360">
        <f>D68*VLOOKUP(C68,'ADMIN_Ne pas toucher'!$B$39:$D$43,3,FALSE)</f>
        <v>0</v>
      </c>
      <c r="H68" s="317">
        <f>G68</f>
        <v>0</v>
      </c>
      <c r="I68" s="63"/>
      <c r="J68" s="63"/>
      <c r="K68" s="63"/>
      <c r="L68" s="63"/>
      <c r="M68" s="105" t="s">
        <v>451</v>
      </c>
    </row>
    <row r="69" spans="1:13" ht="28" outlineLevel="1" x14ac:dyDescent="0.3">
      <c r="B69" s="9" t="s">
        <v>478</v>
      </c>
      <c r="C69" s="393" t="s">
        <v>312</v>
      </c>
      <c r="D69" s="336"/>
      <c r="F69" s="1"/>
      <c r="G69" s="361">
        <f>D69*VLOOKUP(C69,'ADMIN_Ne pas toucher'!$B$39:$D$43,3,FALSE)</f>
        <v>0</v>
      </c>
      <c r="H69" s="318">
        <f>G69</f>
        <v>0</v>
      </c>
      <c r="I69" s="63"/>
      <c r="J69" s="63"/>
      <c r="K69" s="63"/>
      <c r="L69" s="63"/>
      <c r="M69" s="105" t="s">
        <v>451</v>
      </c>
    </row>
    <row r="70" spans="1:13" ht="28" outlineLevel="1" x14ac:dyDescent="0.3">
      <c r="B70" s="9" t="s">
        <v>478</v>
      </c>
      <c r="C70" s="393" t="s">
        <v>313</v>
      </c>
      <c r="D70" s="336"/>
      <c r="F70" s="1"/>
      <c r="G70" s="361">
        <f>D70*VLOOKUP(C70,'ADMIN_Ne pas toucher'!$B$39:$D$43,3,FALSE)</f>
        <v>0</v>
      </c>
      <c r="H70" s="318">
        <f>G70</f>
        <v>0</v>
      </c>
      <c r="I70" s="63"/>
      <c r="J70" s="63"/>
      <c r="K70" s="63"/>
      <c r="L70" s="63"/>
      <c r="M70" s="105" t="s">
        <v>451</v>
      </c>
    </row>
    <row r="71" spans="1:13" ht="28" outlineLevel="1" x14ac:dyDescent="0.3">
      <c r="B71" s="9" t="s">
        <v>478</v>
      </c>
      <c r="C71" s="393" t="s">
        <v>314</v>
      </c>
      <c r="D71" s="336"/>
      <c r="F71" s="1"/>
      <c r="G71" s="361">
        <f>D71*VLOOKUP(C71,'ADMIN_Ne pas toucher'!$B$39:$D$43,3,FALSE)</f>
        <v>0</v>
      </c>
      <c r="H71" s="318">
        <f>G71</f>
        <v>0</v>
      </c>
      <c r="I71" s="63"/>
      <c r="J71" s="63"/>
      <c r="K71" s="63"/>
      <c r="L71" s="63"/>
      <c r="M71" s="105" t="s">
        <v>451</v>
      </c>
    </row>
    <row r="72" spans="1:13" ht="28" outlineLevel="1" x14ac:dyDescent="0.3">
      <c r="B72" s="9" t="s">
        <v>478</v>
      </c>
      <c r="C72" s="394" t="s">
        <v>315</v>
      </c>
      <c r="D72" s="336"/>
      <c r="F72" s="1"/>
      <c r="G72" s="361">
        <f>D72*VLOOKUP(C72,'ADMIN_Ne pas toucher'!$B$39:$D$43,3,FALSE)</f>
        <v>0</v>
      </c>
      <c r="H72" s="318">
        <f>G72</f>
        <v>0</v>
      </c>
      <c r="I72" s="63"/>
      <c r="J72" s="63"/>
      <c r="K72" s="63"/>
      <c r="L72" s="63"/>
      <c r="M72" s="105" t="s">
        <v>451</v>
      </c>
    </row>
    <row r="73" spans="1:13" outlineLevel="1" x14ac:dyDescent="0.3">
      <c r="C73" s="431" t="s">
        <v>319</v>
      </c>
      <c r="D73" s="432"/>
      <c r="E73" s="433"/>
      <c r="F73" s="434"/>
      <c r="G73" s="435"/>
      <c r="H73" s="436"/>
      <c r="I73" s="63"/>
      <c r="J73" s="75"/>
      <c r="K73" s="63"/>
      <c r="L73" s="63"/>
      <c r="M73" s="63"/>
    </row>
    <row r="74" spans="1:13" ht="14" customHeight="1" outlineLevel="1" x14ac:dyDescent="0.3">
      <c r="C74" s="427" t="s">
        <v>320</v>
      </c>
      <c r="D74" s="533" t="s">
        <v>582</v>
      </c>
      <c r="E74" s="534"/>
      <c r="F74" s="535"/>
      <c r="G74" s="339"/>
      <c r="H74" s="317"/>
      <c r="I74" s="63"/>
      <c r="J74" s="63"/>
      <c r="K74" s="63"/>
      <c r="L74" s="63"/>
      <c r="M74" s="105" t="s">
        <v>451</v>
      </c>
    </row>
    <row r="75" spans="1:13" outlineLevel="1" x14ac:dyDescent="0.3">
      <c r="C75" s="428" t="s">
        <v>321</v>
      </c>
      <c r="D75" s="536"/>
      <c r="E75" s="537"/>
      <c r="F75" s="538"/>
      <c r="G75" s="340"/>
      <c r="H75" s="318"/>
      <c r="I75" s="63"/>
      <c r="J75" s="63"/>
      <c r="K75" s="63"/>
      <c r="L75" s="63"/>
      <c r="M75" s="105" t="s">
        <v>451</v>
      </c>
    </row>
    <row r="76" spans="1:13" outlineLevel="1" x14ac:dyDescent="0.3">
      <c r="C76" s="429" t="s">
        <v>322</v>
      </c>
      <c r="D76" s="539"/>
      <c r="E76" s="540"/>
      <c r="F76" s="541"/>
      <c r="G76" s="341"/>
      <c r="H76" s="319"/>
      <c r="I76" s="63"/>
      <c r="J76" s="63"/>
      <c r="K76" s="63"/>
      <c r="L76" s="63"/>
      <c r="M76" s="105" t="s">
        <v>451</v>
      </c>
    </row>
    <row r="77" spans="1:13" x14ac:dyDescent="0.3">
      <c r="F77" s="1"/>
    </row>
  </sheetData>
  <sheetProtection algorithmName="SHA-512" hashValue="3iKVY294u6w0UsBHNyzDu7NnyQFGO2T1i1WsuQyX65KT6alq6s0bkwVvKoqhqpcR5De3BhQhaSe57sQjaxZWgQ==" saltValue="N6A/MXjZLg1WN5tj8hpz9w==" spinCount="100000" sheet="1" objects="1" formatCells="0" formatColumns="0" formatRows="0" insertRows="0" sort="0" autoFilter="0"/>
  <protectedRanges>
    <protectedRange sqref="M15:M18 M21 M26:M29 M31:M35 M37:M39 M42 M47 M50 M56:M59 M62 M68:M72 M74:M76" name="Fonctions"/>
    <protectedRange sqref="G11 G23 G44 G53" name="Options"/>
    <protectedRange sqref="D15:D18 E23 D26:D29 D31:D35 D37 G37:H39 D42 E44 D47:H47 D50 E53 D56:H59 D62 D68:D72 D74:H76" name="Saisie"/>
  </protectedRanges>
  <mergeCells count="9">
    <mergeCell ref="O26:O29"/>
    <mergeCell ref="C2:N2"/>
    <mergeCell ref="D37:F39"/>
    <mergeCell ref="D74:F76"/>
    <mergeCell ref="B26:B29"/>
    <mergeCell ref="B37:B39"/>
    <mergeCell ref="B31:B35"/>
    <mergeCell ref="D47:F47"/>
    <mergeCell ref="D56:F59"/>
  </mergeCells>
  <dataValidations count="1">
    <dataValidation type="list" allowBlank="1" showInputMessage="1" showErrorMessage="1" sqref="G23 G44 G53 G11" xr:uid="{BD3FD77D-A33D-4F20-AE52-F67DCA2798BF}">
      <formula1>Options</formula1>
    </dataValidation>
  </dataValidations>
  <pageMargins left="0.7" right="0.7" top="0.75" bottom="0.75" header="0.3" footer="0.3"/>
  <pageSetup paperSize="9"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1BD84-F9A1-4319-8DEE-CD30A5BA6EA5}">
  <sheetPr>
    <tabColor theme="9" tint="0.59999389629810485"/>
  </sheetPr>
  <dimension ref="B1:J62"/>
  <sheetViews>
    <sheetView defaultGridColor="0" colorId="9" zoomScale="50" zoomScaleNormal="40" workbookViewId="0">
      <selection activeCell="A7" sqref="A7"/>
    </sheetView>
  </sheetViews>
  <sheetFormatPr baseColWidth="10" defaultColWidth="50.3828125" defaultRowHeight="14" x14ac:dyDescent="0.3"/>
  <cols>
    <col min="1" max="1" width="3.53515625" style="24" customWidth="1"/>
    <col min="2" max="2" width="4.53515625" style="24" bestFit="1" customWidth="1"/>
    <col min="3" max="3" width="30.61328125" style="24" customWidth="1"/>
    <col min="4" max="4" width="56.15234375" style="28" customWidth="1"/>
    <col min="5" max="5" width="16.3046875" style="28" bestFit="1" customWidth="1"/>
    <col min="6" max="6" width="13.921875" style="24" bestFit="1" customWidth="1"/>
    <col min="7" max="7" width="31.15234375" style="28" bestFit="1" customWidth="1"/>
    <col min="8" max="8" width="55" style="24" customWidth="1"/>
    <col min="9" max="9" width="27.69140625" style="24" customWidth="1"/>
    <col min="10" max="16384" width="50.3828125" style="24"/>
  </cols>
  <sheetData>
    <row r="1" spans="2:10" ht="14.5" thickBot="1" x14ac:dyDescent="0.35"/>
    <row r="2" spans="2:10" ht="20.5" customHeight="1" x14ac:dyDescent="0.3">
      <c r="C2" s="554" t="s">
        <v>534</v>
      </c>
      <c r="D2" s="555"/>
      <c r="E2" s="555"/>
      <c r="F2" s="555"/>
      <c r="G2" s="556"/>
    </row>
    <row r="3" spans="2:10" ht="27" customHeight="1" thickBot="1" x14ac:dyDescent="0.35">
      <c r="C3" s="557"/>
      <c r="D3" s="558"/>
      <c r="E3" s="558"/>
      <c r="F3" s="558"/>
      <c r="G3" s="559"/>
    </row>
    <row r="4" spans="2:10" ht="14.5" customHeight="1" x14ac:dyDescent="0.3">
      <c r="C4" s="560" t="s">
        <v>535</v>
      </c>
      <c r="D4" s="560"/>
      <c r="E4" s="560"/>
      <c r="F4" s="560"/>
      <c r="G4" s="560"/>
    </row>
    <row r="5" spans="2:10" ht="14.5" thickBot="1" x14ac:dyDescent="0.35"/>
    <row r="6" spans="2:10" ht="46" customHeight="1" thickBot="1" x14ac:dyDescent="0.35">
      <c r="B6" s="146" t="s">
        <v>133</v>
      </c>
      <c r="C6" s="146" t="s">
        <v>134</v>
      </c>
      <c r="D6" s="147" t="s">
        <v>506</v>
      </c>
      <c r="E6" s="147" t="s">
        <v>135</v>
      </c>
      <c r="F6" s="147" t="s">
        <v>136</v>
      </c>
      <c r="G6" s="147" t="s">
        <v>305</v>
      </c>
      <c r="H6" s="148" t="s">
        <v>304</v>
      </c>
      <c r="I6" s="218" t="s">
        <v>302</v>
      </c>
      <c r="J6" s="219" t="s">
        <v>303</v>
      </c>
    </row>
    <row r="7" spans="2:10" ht="70" x14ac:dyDescent="0.3">
      <c r="B7" s="149" t="s">
        <v>137</v>
      </c>
      <c r="C7" s="150" t="s">
        <v>45</v>
      </c>
      <c r="D7" s="151" t="s">
        <v>138</v>
      </c>
      <c r="E7" s="152" t="s">
        <v>139</v>
      </c>
      <c r="F7" s="153" t="s">
        <v>140</v>
      </c>
      <c r="G7" s="154" t="s">
        <v>265</v>
      </c>
      <c r="H7" s="213" t="s">
        <v>268</v>
      </c>
      <c r="I7" s="449"/>
      <c r="J7" s="155"/>
    </row>
    <row r="8" spans="2:10" ht="28" x14ac:dyDescent="0.3">
      <c r="B8" s="156" t="s">
        <v>141</v>
      </c>
      <c r="C8" s="141" t="s">
        <v>45</v>
      </c>
      <c r="D8" s="139" t="s">
        <v>142</v>
      </c>
      <c r="E8" s="132" t="s">
        <v>139</v>
      </c>
      <c r="F8" s="135" t="s">
        <v>143</v>
      </c>
      <c r="G8" s="140" t="s">
        <v>269</v>
      </c>
      <c r="H8" s="214" t="s">
        <v>301</v>
      </c>
      <c r="I8" s="450"/>
      <c r="J8" s="157"/>
    </row>
    <row r="9" spans="2:10" x14ac:dyDescent="0.3">
      <c r="B9" s="156" t="s">
        <v>144</v>
      </c>
      <c r="C9" s="141" t="s">
        <v>45</v>
      </c>
      <c r="D9" s="139" t="s">
        <v>145</v>
      </c>
      <c r="E9" s="132" t="s">
        <v>139</v>
      </c>
      <c r="F9" s="133" t="s">
        <v>140</v>
      </c>
      <c r="G9" s="140" t="s">
        <v>266</v>
      </c>
      <c r="H9" s="214" t="s">
        <v>270</v>
      </c>
      <c r="I9" s="221"/>
      <c r="J9" s="157"/>
    </row>
    <row r="10" spans="2:10" ht="28" x14ac:dyDescent="0.3">
      <c r="B10" s="156" t="s">
        <v>146</v>
      </c>
      <c r="C10" s="141" t="s">
        <v>45</v>
      </c>
      <c r="D10" s="139" t="s">
        <v>147</v>
      </c>
      <c r="E10" s="136" t="s">
        <v>148</v>
      </c>
      <c r="F10" s="133" t="s">
        <v>140</v>
      </c>
      <c r="G10" s="140" t="s">
        <v>271</v>
      </c>
      <c r="H10" s="214" t="s">
        <v>301</v>
      </c>
      <c r="I10" s="221"/>
      <c r="J10" s="157"/>
    </row>
    <row r="11" spans="2:10" ht="28" x14ac:dyDescent="0.3">
      <c r="B11" s="156" t="s">
        <v>149</v>
      </c>
      <c r="C11" s="141" t="s">
        <v>45</v>
      </c>
      <c r="D11" s="139" t="s">
        <v>150</v>
      </c>
      <c r="E11" s="136" t="s">
        <v>148</v>
      </c>
      <c r="F11" s="133" t="s">
        <v>140</v>
      </c>
      <c r="G11" s="140" t="s">
        <v>265</v>
      </c>
      <c r="H11" s="214" t="s">
        <v>272</v>
      </c>
      <c r="I11" s="221"/>
      <c r="J11" s="157"/>
    </row>
    <row r="12" spans="2:10" ht="28" x14ac:dyDescent="0.3">
      <c r="B12" s="156" t="s">
        <v>151</v>
      </c>
      <c r="C12" s="141" t="s">
        <v>45</v>
      </c>
      <c r="D12" s="139" t="s">
        <v>152</v>
      </c>
      <c r="E12" s="137" t="s">
        <v>153</v>
      </c>
      <c r="F12" s="135" t="s">
        <v>143</v>
      </c>
      <c r="G12" s="140" t="s">
        <v>269</v>
      </c>
      <c r="H12" s="214" t="s">
        <v>301</v>
      </c>
      <c r="I12" s="221"/>
      <c r="J12" s="157"/>
    </row>
    <row r="13" spans="2:10" ht="14.5" thickBot="1" x14ac:dyDescent="0.35">
      <c r="B13" s="158" t="s">
        <v>154</v>
      </c>
      <c r="C13" s="159" t="s">
        <v>45</v>
      </c>
      <c r="D13" s="160" t="s">
        <v>155</v>
      </c>
      <c r="E13" s="161" t="s">
        <v>148</v>
      </c>
      <c r="F13" s="162" t="s">
        <v>140</v>
      </c>
      <c r="G13" s="163" t="s">
        <v>265</v>
      </c>
      <c r="H13" s="215" t="s">
        <v>273</v>
      </c>
      <c r="I13" s="222"/>
      <c r="J13" s="164"/>
    </row>
    <row r="14" spans="2:10" ht="84" x14ac:dyDescent="0.3">
      <c r="B14" s="165" t="s">
        <v>156</v>
      </c>
      <c r="C14" s="166" t="s">
        <v>158</v>
      </c>
      <c r="D14" s="151" t="s">
        <v>157</v>
      </c>
      <c r="E14" s="152" t="s">
        <v>139</v>
      </c>
      <c r="F14" s="167" t="s">
        <v>159</v>
      </c>
      <c r="G14" s="154" t="s">
        <v>266</v>
      </c>
      <c r="H14" s="213" t="s">
        <v>274</v>
      </c>
      <c r="I14" s="220"/>
      <c r="J14" s="155"/>
    </row>
    <row r="15" spans="2:10" ht="28" x14ac:dyDescent="0.3">
      <c r="B15" s="168" t="s">
        <v>160</v>
      </c>
      <c r="C15" s="142" t="s">
        <v>158</v>
      </c>
      <c r="D15" s="139" t="s">
        <v>161</v>
      </c>
      <c r="E15" s="136" t="s">
        <v>148</v>
      </c>
      <c r="F15" s="133" t="s">
        <v>140</v>
      </c>
      <c r="G15" s="140" t="s">
        <v>267</v>
      </c>
      <c r="H15" s="134" t="s">
        <v>275</v>
      </c>
      <c r="I15" s="221"/>
      <c r="J15" s="157"/>
    </row>
    <row r="16" spans="2:10" ht="28.5" thickBot="1" x14ac:dyDescent="0.35">
      <c r="B16" s="169" t="s">
        <v>162</v>
      </c>
      <c r="C16" s="170" t="s">
        <v>158</v>
      </c>
      <c r="D16" s="160" t="s">
        <v>163</v>
      </c>
      <c r="E16" s="171" t="s">
        <v>153</v>
      </c>
      <c r="F16" s="172" t="s">
        <v>143</v>
      </c>
      <c r="G16" s="163" t="s">
        <v>276</v>
      </c>
      <c r="H16" s="216" t="s">
        <v>301</v>
      </c>
      <c r="I16" s="222"/>
      <c r="J16" s="164"/>
    </row>
    <row r="17" spans="2:10" ht="42" x14ac:dyDescent="0.3">
      <c r="B17" s="173" t="s">
        <v>164</v>
      </c>
      <c r="C17" s="174" t="s">
        <v>166</v>
      </c>
      <c r="D17" s="151" t="s">
        <v>165</v>
      </c>
      <c r="E17" s="152" t="s">
        <v>139</v>
      </c>
      <c r="F17" s="175" t="s">
        <v>143</v>
      </c>
      <c r="G17" s="154" t="s">
        <v>227</v>
      </c>
      <c r="H17" s="217" t="s">
        <v>277</v>
      </c>
      <c r="I17" s="220"/>
      <c r="J17" s="155"/>
    </row>
    <row r="18" spans="2:10" ht="28.5" thickBot="1" x14ac:dyDescent="0.35">
      <c r="B18" s="176" t="s">
        <v>167</v>
      </c>
      <c r="C18" s="177" t="s">
        <v>166</v>
      </c>
      <c r="D18" s="160" t="s">
        <v>168</v>
      </c>
      <c r="E18" s="161" t="s">
        <v>148</v>
      </c>
      <c r="F18" s="172" t="s">
        <v>143</v>
      </c>
      <c r="G18" s="163" t="s">
        <v>266</v>
      </c>
      <c r="H18" s="216" t="s">
        <v>301</v>
      </c>
      <c r="I18" s="222"/>
      <c r="J18" s="164"/>
    </row>
    <row r="19" spans="2:10" ht="42" x14ac:dyDescent="0.3">
      <c r="B19" s="178" t="s">
        <v>169</v>
      </c>
      <c r="C19" s="179" t="s">
        <v>171</v>
      </c>
      <c r="D19" s="151" t="s">
        <v>170</v>
      </c>
      <c r="E19" s="152" t="s">
        <v>139</v>
      </c>
      <c r="F19" s="153" t="s">
        <v>140</v>
      </c>
      <c r="G19" s="154" t="s">
        <v>227</v>
      </c>
      <c r="H19" s="217" t="s">
        <v>278</v>
      </c>
      <c r="I19" s="220"/>
      <c r="J19" s="155"/>
    </row>
    <row r="20" spans="2:10" ht="28" x14ac:dyDescent="0.3">
      <c r="B20" s="180" t="s">
        <v>172</v>
      </c>
      <c r="C20" s="143" t="s">
        <v>171</v>
      </c>
      <c r="D20" s="139" t="s">
        <v>173</v>
      </c>
      <c r="E20" s="132" t="s">
        <v>139</v>
      </c>
      <c r="F20" s="133" t="s">
        <v>140</v>
      </c>
      <c r="G20" s="140" t="s">
        <v>227</v>
      </c>
      <c r="H20" s="134" t="s">
        <v>279</v>
      </c>
      <c r="I20" s="221"/>
      <c r="J20" s="157"/>
    </row>
    <row r="21" spans="2:10" ht="28" x14ac:dyDescent="0.3">
      <c r="B21" s="180" t="s">
        <v>174</v>
      </c>
      <c r="C21" s="143" t="s">
        <v>171</v>
      </c>
      <c r="D21" s="139" t="s">
        <v>175</v>
      </c>
      <c r="E21" s="136" t="s">
        <v>148</v>
      </c>
      <c r="F21" s="133" t="s">
        <v>140</v>
      </c>
      <c r="G21" s="140" t="s">
        <v>227</v>
      </c>
      <c r="H21" s="134" t="s">
        <v>280</v>
      </c>
      <c r="I21" s="221"/>
      <c r="J21" s="157"/>
    </row>
    <row r="22" spans="2:10" ht="28" x14ac:dyDescent="0.3">
      <c r="B22" s="180" t="s">
        <v>176</v>
      </c>
      <c r="C22" s="143" t="s">
        <v>171</v>
      </c>
      <c r="D22" s="139" t="s">
        <v>177</v>
      </c>
      <c r="E22" s="132" t="s">
        <v>139</v>
      </c>
      <c r="F22" s="138" t="s">
        <v>159</v>
      </c>
      <c r="G22" s="140" t="s">
        <v>281</v>
      </c>
      <c r="H22" s="134" t="s">
        <v>301</v>
      </c>
      <c r="I22" s="221"/>
      <c r="J22" s="157"/>
    </row>
    <row r="23" spans="2:10" ht="28" x14ac:dyDescent="0.3">
      <c r="B23" s="180" t="s">
        <v>178</v>
      </c>
      <c r="C23" s="143" t="s">
        <v>171</v>
      </c>
      <c r="D23" s="139" t="s">
        <v>179</v>
      </c>
      <c r="E23" s="137" t="s">
        <v>153</v>
      </c>
      <c r="F23" s="133" t="s">
        <v>140</v>
      </c>
      <c r="G23" s="140" t="s">
        <v>281</v>
      </c>
      <c r="H23" s="134" t="s">
        <v>301</v>
      </c>
      <c r="I23" s="221"/>
      <c r="J23" s="157"/>
    </row>
    <row r="24" spans="2:10" ht="28.5" thickBot="1" x14ac:dyDescent="0.35">
      <c r="B24" s="181" t="s">
        <v>180</v>
      </c>
      <c r="C24" s="182" t="s">
        <v>171</v>
      </c>
      <c r="D24" s="160" t="s">
        <v>181</v>
      </c>
      <c r="E24" s="183" t="s">
        <v>139</v>
      </c>
      <c r="F24" s="184" t="s">
        <v>159</v>
      </c>
      <c r="G24" s="163" t="s">
        <v>281</v>
      </c>
      <c r="H24" s="216" t="s">
        <v>301</v>
      </c>
      <c r="I24" s="222"/>
      <c r="J24" s="164"/>
    </row>
    <row r="25" spans="2:10" ht="28" x14ac:dyDescent="0.3">
      <c r="B25" s="185" t="s">
        <v>182</v>
      </c>
      <c r="C25" s="186" t="s">
        <v>184</v>
      </c>
      <c r="D25" s="151" t="s">
        <v>183</v>
      </c>
      <c r="E25" s="152" t="s">
        <v>139</v>
      </c>
      <c r="F25" s="153" t="s">
        <v>140</v>
      </c>
      <c r="G25" s="154" t="s">
        <v>281</v>
      </c>
      <c r="H25" s="217" t="s">
        <v>301</v>
      </c>
      <c r="I25" s="220"/>
      <c r="J25" s="155"/>
    </row>
    <row r="26" spans="2:10" ht="28" x14ac:dyDescent="0.3">
      <c r="B26" s="187" t="s">
        <v>185</v>
      </c>
      <c r="C26" s="144" t="s">
        <v>184</v>
      </c>
      <c r="D26" s="139" t="s">
        <v>186</v>
      </c>
      <c r="E26" s="132" t="s">
        <v>139</v>
      </c>
      <c r="F26" s="133" t="s">
        <v>140</v>
      </c>
      <c r="G26" s="140" t="s">
        <v>281</v>
      </c>
      <c r="H26" s="134" t="s">
        <v>301</v>
      </c>
      <c r="I26" s="221"/>
      <c r="J26" s="157"/>
    </row>
    <row r="27" spans="2:10" ht="28" x14ac:dyDescent="0.3">
      <c r="B27" s="187" t="s">
        <v>187</v>
      </c>
      <c r="C27" s="144" t="s">
        <v>184</v>
      </c>
      <c r="D27" s="139" t="s">
        <v>188</v>
      </c>
      <c r="E27" s="132" t="s">
        <v>139</v>
      </c>
      <c r="F27" s="138" t="s">
        <v>159</v>
      </c>
      <c r="G27" s="140" t="s">
        <v>281</v>
      </c>
      <c r="H27" s="134" t="s">
        <v>301</v>
      </c>
      <c r="I27" s="221"/>
      <c r="J27" s="157"/>
    </row>
    <row r="28" spans="2:10" ht="42" x14ac:dyDescent="0.3">
      <c r="B28" s="187" t="s">
        <v>189</v>
      </c>
      <c r="C28" s="144" t="s">
        <v>184</v>
      </c>
      <c r="D28" s="139" t="s">
        <v>190</v>
      </c>
      <c r="E28" s="132" t="s">
        <v>139</v>
      </c>
      <c r="F28" s="133" t="s">
        <v>140</v>
      </c>
      <c r="G28" s="140" t="s">
        <v>258</v>
      </c>
      <c r="H28" s="134" t="s">
        <v>282</v>
      </c>
      <c r="I28" s="221"/>
      <c r="J28" s="157"/>
    </row>
    <row r="29" spans="2:10" ht="56.5" thickBot="1" x14ac:dyDescent="0.35">
      <c r="B29" s="188" t="s">
        <v>191</v>
      </c>
      <c r="C29" s="189" t="s">
        <v>184</v>
      </c>
      <c r="D29" s="160" t="s">
        <v>192</v>
      </c>
      <c r="E29" s="183" t="s">
        <v>139</v>
      </c>
      <c r="F29" s="172" t="s">
        <v>143</v>
      </c>
      <c r="G29" s="163" t="s">
        <v>258</v>
      </c>
      <c r="H29" s="216" t="s">
        <v>283</v>
      </c>
      <c r="I29" s="222"/>
      <c r="J29" s="164"/>
    </row>
    <row r="30" spans="2:10" ht="42" x14ac:dyDescent="0.3">
      <c r="B30" s="190" t="s">
        <v>193</v>
      </c>
      <c r="C30" s="191" t="s">
        <v>195</v>
      </c>
      <c r="D30" s="151" t="s">
        <v>194</v>
      </c>
      <c r="E30" s="152" t="s">
        <v>139</v>
      </c>
      <c r="F30" s="153" t="s">
        <v>140</v>
      </c>
      <c r="G30" s="154" t="s">
        <v>227</v>
      </c>
      <c r="H30" s="217" t="s">
        <v>284</v>
      </c>
      <c r="I30" s="220"/>
      <c r="J30" s="155"/>
    </row>
    <row r="31" spans="2:10" ht="42" x14ac:dyDescent="0.3">
      <c r="B31" s="192" t="s">
        <v>196</v>
      </c>
      <c r="C31" s="145" t="s">
        <v>195</v>
      </c>
      <c r="D31" s="139" t="s">
        <v>197</v>
      </c>
      <c r="E31" s="136" t="s">
        <v>148</v>
      </c>
      <c r="F31" s="138" t="s">
        <v>159</v>
      </c>
      <c r="G31" s="140" t="s">
        <v>227</v>
      </c>
      <c r="H31" s="134" t="s">
        <v>285</v>
      </c>
      <c r="I31" s="221"/>
      <c r="J31" s="157"/>
    </row>
    <row r="32" spans="2:10" ht="70" x14ac:dyDescent="0.3">
      <c r="B32" s="192" t="s">
        <v>198</v>
      </c>
      <c r="C32" s="145" t="s">
        <v>195</v>
      </c>
      <c r="D32" s="139" t="s">
        <v>199</v>
      </c>
      <c r="E32" s="136" t="s">
        <v>148</v>
      </c>
      <c r="F32" s="133" t="s">
        <v>140</v>
      </c>
      <c r="G32" s="140" t="s">
        <v>227</v>
      </c>
      <c r="H32" s="134" t="s">
        <v>286</v>
      </c>
      <c r="I32" s="221"/>
      <c r="J32" s="157"/>
    </row>
    <row r="33" spans="2:10" ht="28" x14ac:dyDescent="0.3">
      <c r="B33" s="192" t="s">
        <v>200</v>
      </c>
      <c r="C33" s="145" t="s">
        <v>195</v>
      </c>
      <c r="D33" s="139" t="s">
        <v>201</v>
      </c>
      <c r="E33" s="132" t="s">
        <v>139</v>
      </c>
      <c r="F33" s="135" t="s">
        <v>143</v>
      </c>
      <c r="G33" s="140" t="s">
        <v>287</v>
      </c>
      <c r="H33" s="134" t="s">
        <v>301</v>
      </c>
      <c r="I33" s="221"/>
      <c r="J33" s="157"/>
    </row>
    <row r="34" spans="2:10" ht="28" x14ac:dyDescent="0.3">
      <c r="B34" s="192" t="s">
        <v>202</v>
      </c>
      <c r="C34" s="145" t="s">
        <v>195</v>
      </c>
      <c r="D34" s="139" t="s">
        <v>203</v>
      </c>
      <c r="E34" s="136" t="s">
        <v>148</v>
      </c>
      <c r="F34" s="133" t="s">
        <v>140</v>
      </c>
      <c r="G34" s="140" t="s">
        <v>287</v>
      </c>
      <c r="H34" s="134" t="s">
        <v>301</v>
      </c>
      <c r="I34" s="221"/>
      <c r="J34" s="157"/>
    </row>
    <row r="35" spans="2:10" ht="28" x14ac:dyDescent="0.3">
      <c r="B35" s="192" t="s">
        <v>204</v>
      </c>
      <c r="C35" s="145" t="s">
        <v>195</v>
      </c>
      <c r="D35" s="139" t="s">
        <v>205</v>
      </c>
      <c r="E35" s="136" t="s">
        <v>148</v>
      </c>
      <c r="F35" s="138" t="s">
        <v>159</v>
      </c>
      <c r="G35" s="140" t="s">
        <v>288</v>
      </c>
      <c r="H35" s="134" t="s">
        <v>301</v>
      </c>
      <c r="I35" s="221"/>
      <c r="J35" s="157"/>
    </row>
    <row r="36" spans="2:10" ht="28.5" thickBot="1" x14ac:dyDescent="0.35">
      <c r="B36" s="193" t="s">
        <v>206</v>
      </c>
      <c r="C36" s="194" t="s">
        <v>195</v>
      </c>
      <c r="D36" s="160" t="s">
        <v>207</v>
      </c>
      <c r="E36" s="161" t="s">
        <v>148</v>
      </c>
      <c r="F36" s="184" t="s">
        <v>159</v>
      </c>
      <c r="G36" s="163" t="s">
        <v>288</v>
      </c>
      <c r="H36" s="216" t="s">
        <v>301</v>
      </c>
      <c r="I36" s="222"/>
      <c r="J36" s="164"/>
    </row>
    <row r="37" spans="2:10" ht="28" x14ac:dyDescent="0.3">
      <c r="B37" s="196" t="s">
        <v>208</v>
      </c>
      <c r="C37" s="197" t="s">
        <v>210</v>
      </c>
      <c r="D37" s="151" t="s">
        <v>209</v>
      </c>
      <c r="E37" s="152" t="s">
        <v>139</v>
      </c>
      <c r="F37" s="153" t="s">
        <v>140</v>
      </c>
      <c r="G37" s="154" t="s">
        <v>289</v>
      </c>
      <c r="H37" s="217" t="s">
        <v>301</v>
      </c>
      <c r="I37" s="220"/>
      <c r="J37" s="155"/>
    </row>
    <row r="38" spans="2:10" ht="28" x14ac:dyDescent="0.3">
      <c r="B38" s="198" t="s">
        <v>211</v>
      </c>
      <c r="C38" s="195" t="s">
        <v>210</v>
      </c>
      <c r="D38" s="139" t="s">
        <v>212</v>
      </c>
      <c r="E38" s="136" t="s">
        <v>148</v>
      </c>
      <c r="F38" s="133" t="s">
        <v>140</v>
      </c>
      <c r="G38" s="140" t="s">
        <v>289</v>
      </c>
      <c r="H38" s="134" t="s">
        <v>301</v>
      </c>
      <c r="I38" s="221"/>
      <c r="J38" s="157"/>
    </row>
    <row r="39" spans="2:10" ht="28" x14ac:dyDescent="0.3">
      <c r="B39" s="198" t="s">
        <v>213</v>
      </c>
      <c r="C39" s="195" t="s">
        <v>210</v>
      </c>
      <c r="D39" s="139" t="s">
        <v>214</v>
      </c>
      <c r="E39" s="132" t="s">
        <v>139</v>
      </c>
      <c r="F39" s="133" t="s">
        <v>140</v>
      </c>
      <c r="G39" s="140" t="s">
        <v>288</v>
      </c>
      <c r="H39" s="134" t="s">
        <v>301</v>
      </c>
      <c r="I39" s="221"/>
      <c r="J39" s="157"/>
    </row>
    <row r="40" spans="2:10" ht="28" x14ac:dyDescent="0.3">
      <c r="B40" s="198" t="s">
        <v>215</v>
      </c>
      <c r="C40" s="195" t="s">
        <v>210</v>
      </c>
      <c r="D40" s="139" t="s">
        <v>216</v>
      </c>
      <c r="E40" s="132" t="s">
        <v>139</v>
      </c>
      <c r="F40" s="133" t="s">
        <v>140</v>
      </c>
      <c r="G40" s="140" t="s">
        <v>289</v>
      </c>
      <c r="H40" s="134" t="s">
        <v>301</v>
      </c>
      <c r="I40" s="221"/>
      <c r="J40" s="157"/>
    </row>
    <row r="41" spans="2:10" ht="28" x14ac:dyDescent="0.3">
      <c r="B41" s="198" t="s">
        <v>217</v>
      </c>
      <c r="C41" s="195" t="s">
        <v>210</v>
      </c>
      <c r="D41" s="139" t="s">
        <v>218</v>
      </c>
      <c r="E41" s="136" t="s">
        <v>148</v>
      </c>
      <c r="F41" s="133" t="s">
        <v>140</v>
      </c>
      <c r="G41" s="140" t="s">
        <v>289</v>
      </c>
      <c r="H41" s="134" t="s">
        <v>301</v>
      </c>
      <c r="I41" s="221"/>
      <c r="J41" s="157"/>
    </row>
    <row r="42" spans="2:10" ht="28" x14ac:dyDescent="0.3">
      <c r="B42" s="198" t="s">
        <v>219</v>
      </c>
      <c r="C42" s="195" t="s">
        <v>210</v>
      </c>
      <c r="D42" s="139" t="s">
        <v>220</v>
      </c>
      <c r="E42" s="132" t="s">
        <v>139</v>
      </c>
      <c r="F42" s="133" t="s">
        <v>140</v>
      </c>
      <c r="G42" s="140" t="s">
        <v>289</v>
      </c>
      <c r="H42" s="134" t="s">
        <v>301</v>
      </c>
      <c r="I42" s="221"/>
      <c r="J42" s="157"/>
    </row>
    <row r="43" spans="2:10" ht="28" x14ac:dyDescent="0.3">
      <c r="B43" s="198" t="s">
        <v>221</v>
      </c>
      <c r="C43" s="195" t="s">
        <v>210</v>
      </c>
      <c r="D43" s="139" t="s">
        <v>222</v>
      </c>
      <c r="E43" s="136" t="s">
        <v>148</v>
      </c>
      <c r="F43" s="133" t="s">
        <v>140</v>
      </c>
      <c r="G43" s="140" t="s">
        <v>290</v>
      </c>
      <c r="H43" s="134" t="s">
        <v>301</v>
      </c>
      <c r="I43" s="221"/>
      <c r="J43" s="157"/>
    </row>
    <row r="44" spans="2:10" ht="28" x14ac:dyDescent="0.3">
      <c r="B44" s="198" t="s">
        <v>223</v>
      </c>
      <c r="C44" s="195" t="s">
        <v>210</v>
      </c>
      <c r="D44" s="139" t="s">
        <v>224</v>
      </c>
      <c r="E44" s="137" t="s">
        <v>153</v>
      </c>
      <c r="F44" s="135" t="s">
        <v>143</v>
      </c>
      <c r="G44" s="140" t="s">
        <v>289</v>
      </c>
      <c r="H44" s="134" t="s">
        <v>301</v>
      </c>
      <c r="I44" s="221"/>
      <c r="J44" s="157"/>
    </row>
    <row r="45" spans="2:10" ht="28" x14ac:dyDescent="0.3">
      <c r="B45" s="198" t="s">
        <v>225</v>
      </c>
      <c r="C45" s="195" t="s">
        <v>210</v>
      </c>
      <c r="D45" s="139" t="s">
        <v>226</v>
      </c>
      <c r="E45" s="132" t="s">
        <v>139</v>
      </c>
      <c r="F45" s="133" t="s">
        <v>140</v>
      </c>
      <c r="G45" s="140" t="s">
        <v>291</v>
      </c>
      <c r="H45" s="134" t="s">
        <v>301</v>
      </c>
      <c r="I45" s="221"/>
      <c r="J45" s="157"/>
    </row>
    <row r="46" spans="2:10" ht="28" x14ac:dyDescent="0.3">
      <c r="B46" s="198" t="s">
        <v>228</v>
      </c>
      <c r="C46" s="195" t="s">
        <v>210</v>
      </c>
      <c r="D46" s="139" t="s">
        <v>229</v>
      </c>
      <c r="E46" s="137" t="s">
        <v>153</v>
      </c>
      <c r="F46" s="135" t="s">
        <v>143</v>
      </c>
      <c r="G46" s="140" t="s">
        <v>289</v>
      </c>
      <c r="H46" s="134" t="s">
        <v>301</v>
      </c>
      <c r="I46" s="221"/>
      <c r="J46" s="157"/>
    </row>
    <row r="47" spans="2:10" ht="28.5" thickBot="1" x14ac:dyDescent="0.35">
      <c r="B47" s="199" t="s">
        <v>230</v>
      </c>
      <c r="C47" s="200" t="s">
        <v>210</v>
      </c>
      <c r="D47" s="160" t="s">
        <v>231</v>
      </c>
      <c r="E47" s="183" t="s">
        <v>139</v>
      </c>
      <c r="F47" s="162" t="s">
        <v>140</v>
      </c>
      <c r="G47" s="163" t="s">
        <v>290</v>
      </c>
      <c r="H47" s="216" t="s">
        <v>301</v>
      </c>
      <c r="I47" s="222"/>
      <c r="J47" s="164"/>
    </row>
    <row r="48" spans="2:10" ht="28" x14ac:dyDescent="0.3">
      <c r="B48" s="202" t="s">
        <v>232</v>
      </c>
      <c r="C48" s="203" t="s">
        <v>234</v>
      </c>
      <c r="D48" s="151" t="s">
        <v>233</v>
      </c>
      <c r="E48" s="152" t="s">
        <v>139</v>
      </c>
      <c r="F48" s="153" t="s">
        <v>140</v>
      </c>
      <c r="G48" s="154" t="s">
        <v>281</v>
      </c>
      <c r="H48" s="217" t="s">
        <v>301</v>
      </c>
      <c r="I48" s="220"/>
      <c r="J48" s="155"/>
    </row>
    <row r="49" spans="2:10" ht="28" x14ac:dyDescent="0.3">
      <c r="B49" s="204" t="s">
        <v>235</v>
      </c>
      <c r="C49" s="201" t="s">
        <v>234</v>
      </c>
      <c r="D49" s="139" t="s">
        <v>236</v>
      </c>
      <c r="E49" s="132" t="s">
        <v>139</v>
      </c>
      <c r="F49" s="138" t="s">
        <v>159</v>
      </c>
      <c r="G49" s="140" t="s">
        <v>281</v>
      </c>
      <c r="H49" s="134" t="s">
        <v>301</v>
      </c>
      <c r="I49" s="221"/>
      <c r="J49" s="157"/>
    </row>
    <row r="50" spans="2:10" ht="42" x14ac:dyDescent="0.3">
      <c r="B50" s="204" t="s">
        <v>237</v>
      </c>
      <c r="C50" s="201" t="s">
        <v>234</v>
      </c>
      <c r="D50" s="139" t="s">
        <v>238</v>
      </c>
      <c r="E50" s="136" t="s">
        <v>148</v>
      </c>
      <c r="F50" s="135" t="s">
        <v>143</v>
      </c>
      <c r="G50" s="140" t="s">
        <v>227</v>
      </c>
      <c r="H50" s="134" t="s">
        <v>292</v>
      </c>
      <c r="I50" s="221"/>
      <c r="J50" s="157"/>
    </row>
    <row r="51" spans="2:10" x14ac:dyDescent="0.3">
      <c r="B51" s="204" t="s">
        <v>239</v>
      </c>
      <c r="C51" s="201" t="s">
        <v>234</v>
      </c>
      <c r="D51" s="139" t="s">
        <v>240</v>
      </c>
      <c r="E51" s="136" t="s">
        <v>148</v>
      </c>
      <c r="F51" s="133" t="s">
        <v>140</v>
      </c>
      <c r="G51" s="140" t="s">
        <v>227</v>
      </c>
      <c r="H51" s="134" t="s">
        <v>293</v>
      </c>
      <c r="I51" s="221"/>
      <c r="J51" s="157"/>
    </row>
    <row r="52" spans="2:10" ht="28" x14ac:dyDescent="0.3">
      <c r="B52" s="204" t="s">
        <v>241</v>
      </c>
      <c r="C52" s="201" t="s">
        <v>234</v>
      </c>
      <c r="D52" s="139" t="s">
        <v>242</v>
      </c>
      <c r="E52" s="136" t="s">
        <v>148</v>
      </c>
      <c r="F52" s="135" t="s">
        <v>143</v>
      </c>
      <c r="G52" s="140" t="s">
        <v>227</v>
      </c>
      <c r="H52" s="134" t="s">
        <v>294</v>
      </c>
      <c r="I52" s="221"/>
      <c r="J52" s="157"/>
    </row>
    <row r="53" spans="2:10" ht="28" x14ac:dyDescent="0.3">
      <c r="B53" s="204" t="s">
        <v>243</v>
      </c>
      <c r="C53" s="201" t="s">
        <v>234</v>
      </c>
      <c r="D53" s="139" t="s">
        <v>244</v>
      </c>
      <c r="E53" s="132" t="s">
        <v>139</v>
      </c>
      <c r="F53" s="135" t="s">
        <v>143</v>
      </c>
      <c r="G53" s="140" t="s">
        <v>227</v>
      </c>
      <c r="H53" s="134" t="s">
        <v>295</v>
      </c>
      <c r="I53" s="221"/>
      <c r="J53" s="157"/>
    </row>
    <row r="54" spans="2:10" ht="70.5" thickBot="1" x14ac:dyDescent="0.35">
      <c r="B54" s="205" t="s">
        <v>245</v>
      </c>
      <c r="C54" s="206" t="s">
        <v>234</v>
      </c>
      <c r="D54" s="160" t="s">
        <v>246</v>
      </c>
      <c r="E54" s="161" t="s">
        <v>148</v>
      </c>
      <c r="F54" s="172" t="s">
        <v>143</v>
      </c>
      <c r="G54" s="163" t="s">
        <v>227</v>
      </c>
      <c r="H54" s="216" t="s">
        <v>296</v>
      </c>
      <c r="I54" s="222"/>
      <c r="J54" s="164"/>
    </row>
    <row r="55" spans="2:10" ht="28" x14ac:dyDescent="0.3">
      <c r="B55" s="208" t="s">
        <v>247</v>
      </c>
      <c r="C55" s="209" t="s">
        <v>249</v>
      </c>
      <c r="D55" s="151" t="s">
        <v>248</v>
      </c>
      <c r="E55" s="152" t="s">
        <v>139</v>
      </c>
      <c r="F55" s="153" t="s">
        <v>140</v>
      </c>
      <c r="G55" s="154" t="s">
        <v>288</v>
      </c>
      <c r="H55" s="217" t="s">
        <v>301</v>
      </c>
      <c r="I55" s="220"/>
      <c r="J55" s="155"/>
    </row>
    <row r="56" spans="2:10" ht="28" x14ac:dyDescent="0.3">
      <c r="B56" s="210" t="s">
        <v>250</v>
      </c>
      <c r="C56" s="207" t="s">
        <v>249</v>
      </c>
      <c r="D56" s="139" t="s">
        <v>251</v>
      </c>
      <c r="E56" s="132" t="s">
        <v>139</v>
      </c>
      <c r="F56" s="133" t="s">
        <v>140</v>
      </c>
      <c r="G56" s="140" t="s">
        <v>288</v>
      </c>
      <c r="H56" s="134" t="s">
        <v>301</v>
      </c>
      <c r="I56" s="221"/>
      <c r="J56" s="157"/>
    </row>
    <row r="57" spans="2:10" ht="28" x14ac:dyDescent="0.3">
      <c r="B57" s="210" t="s">
        <v>252</v>
      </c>
      <c r="C57" s="207" t="s">
        <v>249</v>
      </c>
      <c r="D57" s="139" t="s">
        <v>253</v>
      </c>
      <c r="E57" s="137" t="s">
        <v>153</v>
      </c>
      <c r="F57" s="133" t="s">
        <v>140</v>
      </c>
      <c r="G57" s="140" t="s">
        <v>288</v>
      </c>
      <c r="H57" s="134" t="s">
        <v>301</v>
      </c>
      <c r="I57" s="221"/>
      <c r="J57" s="157"/>
    </row>
    <row r="58" spans="2:10" ht="28" x14ac:dyDescent="0.3">
      <c r="B58" s="210" t="s">
        <v>254</v>
      </c>
      <c r="C58" s="207" t="s">
        <v>249</v>
      </c>
      <c r="D58" s="139" t="s">
        <v>255</v>
      </c>
      <c r="E58" s="132" t="s">
        <v>139</v>
      </c>
      <c r="F58" s="138" t="s">
        <v>159</v>
      </c>
      <c r="G58" s="140" t="s">
        <v>297</v>
      </c>
      <c r="H58" s="134" t="s">
        <v>301</v>
      </c>
      <c r="I58" s="221"/>
      <c r="J58" s="157"/>
    </row>
    <row r="59" spans="2:10" ht="28" x14ac:dyDescent="0.3">
      <c r="B59" s="210" t="s">
        <v>256</v>
      </c>
      <c r="C59" s="207" t="s">
        <v>249</v>
      </c>
      <c r="D59" s="139" t="s">
        <v>257</v>
      </c>
      <c r="E59" s="136" t="s">
        <v>148</v>
      </c>
      <c r="F59" s="138" t="s">
        <v>159</v>
      </c>
      <c r="G59" s="140" t="s">
        <v>281</v>
      </c>
      <c r="H59" s="134" t="s">
        <v>301</v>
      </c>
      <c r="I59" s="221"/>
      <c r="J59" s="157"/>
    </row>
    <row r="60" spans="2:10" ht="28" x14ac:dyDescent="0.3">
      <c r="B60" s="210" t="s">
        <v>259</v>
      </c>
      <c r="C60" s="207" t="s">
        <v>249</v>
      </c>
      <c r="D60" s="139" t="s">
        <v>260</v>
      </c>
      <c r="E60" s="132" t="s">
        <v>139</v>
      </c>
      <c r="F60" s="133" t="s">
        <v>140</v>
      </c>
      <c r="G60" s="140" t="s">
        <v>297</v>
      </c>
      <c r="H60" s="134" t="s">
        <v>301</v>
      </c>
      <c r="I60" s="221"/>
      <c r="J60" s="157"/>
    </row>
    <row r="61" spans="2:10" ht="28" x14ac:dyDescent="0.3">
      <c r="B61" s="210" t="s">
        <v>261</v>
      </c>
      <c r="C61" s="207" t="s">
        <v>249</v>
      </c>
      <c r="D61" s="139" t="s">
        <v>262</v>
      </c>
      <c r="E61" s="132" t="s">
        <v>139</v>
      </c>
      <c r="F61" s="138" t="s">
        <v>159</v>
      </c>
      <c r="G61" s="140" t="s">
        <v>297</v>
      </c>
      <c r="H61" s="134" t="s">
        <v>301</v>
      </c>
      <c r="I61" s="221"/>
      <c r="J61" s="157"/>
    </row>
    <row r="62" spans="2:10" ht="28.5" thickBot="1" x14ac:dyDescent="0.35">
      <c r="B62" s="211" t="s">
        <v>263</v>
      </c>
      <c r="C62" s="212" t="s">
        <v>249</v>
      </c>
      <c r="D62" s="160" t="s">
        <v>264</v>
      </c>
      <c r="E62" s="183" t="s">
        <v>139</v>
      </c>
      <c r="F62" s="162" t="s">
        <v>140</v>
      </c>
      <c r="G62" s="163" t="s">
        <v>297</v>
      </c>
      <c r="H62" s="216" t="s">
        <v>301</v>
      </c>
      <c r="I62" s="222"/>
      <c r="J62" s="164"/>
    </row>
  </sheetData>
  <sheetProtection algorithmName="SHA-512" hashValue="0aQ656vIBJ/he2cZVYLJgGddZRa/SpVE7uB1dORK0CokqjEPQD6h8Nh7yt0lqo+uYcxlLwzIdeu7g+IG8N+dpg==" saltValue="f+Ur/zwVrU8kgYEj8PrP0g==" spinCount="100000" sheet="1" objects="1" scenarios="1" formatCells="0" formatColumns="0" formatRows="0" insertColumns="0" sort="0" autoFilter="0"/>
  <protectedRanges>
    <protectedRange sqref="I7:J62" name="Saisie"/>
  </protectedRanges>
  <mergeCells count="2">
    <mergeCell ref="C2:G3"/>
    <mergeCell ref="C4:G4"/>
  </mergeCells>
  <hyperlinks>
    <hyperlink ref="C4:G4" r:id="rId1" display="Accès à la publication sur le site de la MiNumEco" xr:uid="{5C45C029-E961-4492-9E82-4B6BC94E41EC}"/>
  </hyperlinks>
  <pageMargins left="0.7" right="0.7" top="0.75" bottom="0.75" header="0.3" footer="0.3"/>
  <pageSetup paperSize="9" orientation="portrait" horizontalDpi="360" verticalDpi="360"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64BE4-636A-4C2E-938B-6FCB6AB0C09B}">
  <sheetPr>
    <tabColor theme="9" tint="0.59999389629810485"/>
  </sheetPr>
  <dimension ref="B1:H53"/>
  <sheetViews>
    <sheetView defaultGridColor="0" colorId="9" zoomScale="66" zoomScaleNormal="55" workbookViewId="0">
      <selection activeCell="F12" sqref="F12"/>
    </sheetView>
  </sheetViews>
  <sheetFormatPr baseColWidth="10" defaultRowHeight="14" x14ac:dyDescent="0.3"/>
  <cols>
    <col min="1" max="1" width="6.69140625" customWidth="1"/>
    <col min="2" max="2" width="1.84375" bestFit="1" customWidth="1"/>
    <col min="3" max="3" width="14.69140625" customWidth="1"/>
    <col min="4" max="4" width="4.69140625" bestFit="1" customWidth="1"/>
    <col min="5" max="5" width="37.53515625" style="26" customWidth="1"/>
    <col min="6" max="6" width="69.53515625" customWidth="1"/>
    <col min="7" max="7" width="10" customWidth="1"/>
    <col min="8" max="8" width="33.53515625" customWidth="1"/>
  </cols>
  <sheetData>
    <row r="1" spans="2:8" ht="14.5" thickBot="1" x14ac:dyDescent="0.35"/>
    <row r="2" spans="2:8" ht="18.5" thickBot="1" x14ac:dyDescent="0.45">
      <c r="D2" s="574" t="s">
        <v>585</v>
      </c>
      <c r="E2" s="575"/>
      <c r="F2" s="575"/>
      <c r="G2" s="576"/>
    </row>
    <row r="3" spans="2:8" x14ac:dyDescent="0.3">
      <c r="D3" s="573" t="s">
        <v>536</v>
      </c>
      <c r="E3" s="573"/>
      <c r="F3" s="573"/>
      <c r="G3" s="573"/>
    </row>
    <row r="4" spans="2:8" ht="14" customHeight="1" x14ac:dyDescent="0.3"/>
    <row r="5" spans="2:8" x14ac:dyDescent="0.3">
      <c r="C5" s="15" t="s">
        <v>44</v>
      </c>
      <c r="D5" s="17" t="s">
        <v>129</v>
      </c>
      <c r="E5" s="16"/>
      <c r="F5" s="18" t="s">
        <v>130</v>
      </c>
      <c r="G5" s="22" t="s">
        <v>131</v>
      </c>
      <c r="H5" s="23" t="s">
        <v>132</v>
      </c>
    </row>
    <row r="6" spans="2:8" x14ac:dyDescent="0.3">
      <c r="B6" s="561">
        <v>1</v>
      </c>
      <c r="C6" s="562" t="s">
        <v>45</v>
      </c>
      <c r="D6" s="563" t="s">
        <v>46</v>
      </c>
      <c r="E6" s="564" t="s">
        <v>47</v>
      </c>
      <c r="F6" s="19" t="s">
        <v>48</v>
      </c>
      <c r="G6" s="12"/>
      <c r="H6" s="84"/>
    </row>
    <row r="7" spans="2:8" x14ac:dyDescent="0.3">
      <c r="B7" s="561"/>
      <c r="C7" s="562"/>
      <c r="D7" s="563"/>
      <c r="E7" s="564"/>
      <c r="F7" s="19" t="s">
        <v>49</v>
      </c>
      <c r="G7" s="12"/>
      <c r="H7" s="12"/>
    </row>
    <row r="8" spans="2:8" ht="28" x14ac:dyDescent="0.3">
      <c r="B8" s="561"/>
      <c r="C8" s="562"/>
      <c r="D8" s="563" t="s">
        <v>50</v>
      </c>
      <c r="E8" s="564" t="s">
        <v>51</v>
      </c>
      <c r="F8" s="19" t="s">
        <v>52</v>
      </c>
      <c r="G8" s="12"/>
      <c r="H8" s="84"/>
    </row>
    <row r="9" spans="2:8" x14ac:dyDescent="0.3">
      <c r="B9" s="561"/>
      <c r="C9" s="562"/>
      <c r="D9" s="563"/>
      <c r="E9" s="564"/>
      <c r="F9" s="19" t="s">
        <v>53</v>
      </c>
      <c r="G9" s="12"/>
      <c r="H9" s="12"/>
    </row>
    <row r="10" spans="2:8" x14ac:dyDescent="0.3">
      <c r="B10" s="561"/>
      <c r="C10" s="562"/>
      <c r="D10" s="563"/>
      <c r="E10" s="564"/>
      <c r="F10" s="19" t="s">
        <v>54</v>
      </c>
      <c r="G10" s="12"/>
      <c r="H10" s="12"/>
    </row>
    <row r="11" spans="2:8" x14ac:dyDescent="0.3">
      <c r="B11" s="561"/>
      <c r="C11" s="562"/>
      <c r="D11" s="563" t="s">
        <v>55</v>
      </c>
      <c r="E11" s="564" t="s">
        <v>56</v>
      </c>
      <c r="F11" s="19" t="s">
        <v>57</v>
      </c>
      <c r="G11" s="12"/>
      <c r="H11" s="12"/>
    </row>
    <row r="12" spans="2:8" ht="28" x14ac:dyDescent="0.3">
      <c r="B12" s="561"/>
      <c r="C12" s="562"/>
      <c r="D12" s="563"/>
      <c r="E12" s="564"/>
      <c r="F12" s="20" t="s">
        <v>58</v>
      </c>
      <c r="G12" s="12"/>
      <c r="H12" s="12"/>
    </row>
    <row r="13" spans="2:8" x14ac:dyDescent="0.3">
      <c r="B13" s="561"/>
      <c r="C13" s="562"/>
      <c r="D13" s="563"/>
      <c r="E13" s="564"/>
      <c r="F13" s="19" t="s">
        <v>59</v>
      </c>
      <c r="G13" s="12"/>
      <c r="H13" s="12"/>
    </row>
    <row r="14" spans="2:8" ht="28" x14ac:dyDescent="0.3">
      <c r="B14" s="566">
        <v>2</v>
      </c>
      <c r="C14" s="567" t="s">
        <v>60</v>
      </c>
      <c r="D14" s="568" t="s">
        <v>61</v>
      </c>
      <c r="E14" s="565" t="s">
        <v>62</v>
      </c>
      <c r="F14" s="19" t="s">
        <v>63</v>
      </c>
      <c r="G14" s="12"/>
      <c r="H14" s="12"/>
    </row>
    <row r="15" spans="2:8" ht="28" x14ac:dyDescent="0.3">
      <c r="B15" s="566"/>
      <c r="C15" s="567"/>
      <c r="D15" s="568"/>
      <c r="E15" s="565"/>
      <c r="F15" s="19" t="s">
        <v>64</v>
      </c>
      <c r="G15" s="12"/>
      <c r="H15" s="12"/>
    </row>
    <row r="16" spans="2:8" ht="28" x14ac:dyDescent="0.3">
      <c r="B16" s="566"/>
      <c r="C16" s="567"/>
      <c r="D16" s="568"/>
      <c r="E16" s="565"/>
      <c r="F16" s="19" t="s">
        <v>65</v>
      </c>
      <c r="G16" s="12"/>
      <c r="H16" s="12"/>
    </row>
    <row r="17" spans="2:8" ht="28" x14ac:dyDescent="0.3">
      <c r="B17" s="566"/>
      <c r="C17" s="567"/>
      <c r="D17" s="568"/>
      <c r="E17" s="565"/>
      <c r="F17" s="19" t="s">
        <v>66</v>
      </c>
      <c r="G17" s="12"/>
      <c r="H17" s="12"/>
    </row>
    <row r="18" spans="2:8" x14ac:dyDescent="0.3">
      <c r="B18" s="566"/>
      <c r="C18" s="567"/>
      <c r="D18" s="568"/>
      <c r="E18" s="565"/>
      <c r="F18" s="21" t="s">
        <v>67</v>
      </c>
      <c r="G18" s="12"/>
      <c r="H18" s="12"/>
    </row>
    <row r="19" spans="2:8" ht="28" x14ac:dyDescent="0.3">
      <c r="B19" s="566"/>
      <c r="C19" s="567"/>
      <c r="D19" s="568" t="s">
        <v>68</v>
      </c>
      <c r="E19" s="565" t="s">
        <v>69</v>
      </c>
      <c r="F19" s="19" t="s">
        <v>70</v>
      </c>
      <c r="G19" s="12"/>
      <c r="H19" s="12"/>
    </row>
    <row r="20" spans="2:8" x14ac:dyDescent="0.3">
      <c r="B20" s="566"/>
      <c r="C20" s="567"/>
      <c r="D20" s="568"/>
      <c r="E20" s="565"/>
      <c r="F20" s="19" t="s">
        <v>71</v>
      </c>
      <c r="G20" s="12"/>
      <c r="H20" s="12"/>
    </row>
    <row r="21" spans="2:8" x14ac:dyDescent="0.3">
      <c r="B21" s="566"/>
      <c r="C21" s="567"/>
      <c r="D21" s="568" t="s">
        <v>72</v>
      </c>
      <c r="E21" s="565" t="s">
        <v>73</v>
      </c>
      <c r="F21" s="19" t="s">
        <v>74</v>
      </c>
      <c r="G21" s="12"/>
      <c r="H21" s="12"/>
    </row>
    <row r="22" spans="2:8" ht="28" x14ac:dyDescent="0.3">
      <c r="B22" s="566"/>
      <c r="C22" s="567"/>
      <c r="D22" s="568"/>
      <c r="E22" s="565"/>
      <c r="F22" s="19" t="s">
        <v>75</v>
      </c>
      <c r="G22" s="12"/>
      <c r="H22" s="12"/>
    </row>
    <row r="23" spans="2:8" x14ac:dyDescent="0.3">
      <c r="B23" s="566"/>
      <c r="C23" s="567"/>
      <c r="D23" s="568"/>
      <c r="E23" s="565"/>
      <c r="F23" s="19" t="s">
        <v>76</v>
      </c>
      <c r="G23" s="12"/>
      <c r="H23" s="12"/>
    </row>
    <row r="24" spans="2:8" ht="28" x14ac:dyDescent="0.3">
      <c r="B24" s="566"/>
      <c r="C24" s="567"/>
      <c r="D24" s="568" t="s">
        <v>77</v>
      </c>
      <c r="E24" s="565" t="s">
        <v>78</v>
      </c>
      <c r="F24" s="21" t="s">
        <v>79</v>
      </c>
      <c r="G24" s="12"/>
      <c r="H24" s="12"/>
    </row>
    <row r="25" spans="2:8" x14ac:dyDescent="0.3">
      <c r="B25" s="566"/>
      <c r="C25" s="567"/>
      <c r="D25" s="568"/>
      <c r="E25" s="565"/>
      <c r="F25" s="19" t="s">
        <v>80</v>
      </c>
      <c r="G25" s="12"/>
      <c r="H25" s="12"/>
    </row>
    <row r="26" spans="2:8" ht="28" x14ac:dyDescent="0.3">
      <c r="B26" s="569">
        <v>3</v>
      </c>
      <c r="C26" s="569" t="s">
        <v>81</v>
      </c>
      <c r="D26" s="570" t="s">
        <v>82</v>
      </c>
      <c r="E26" s="571" t="s">
        <v>83</v>
      </c>
      <c r="F26" s="19" t="s">
        <v>84</v>
      </c>
      <c r="G26" s="12"/>
      <c r="H26" s="12"/>
    </row>
    <row r="27" spans="2:8" ht="28" x14ac:dyDescent="0.3">
      <c r="B27" s="569"/>
      <c r="C27" s="569"/>
      <c r="D27" s="570"/>
      <c r="E27" s="571"/>
      <c r="F27" s="19" t="s">
        <v>85</v>
      </c>
      <c r="G27" s="12"/>
      <c r="H27" s="12"/>
    </row>
    <row r="28" spans="2:8" x14ac:dyDescent="0.3">
      <c r="B28" s="569"/>
      <c r="C28" s="569"/>
      <c r="D28" s="570"/>
      <c r="E28" s="571"/>
      <c r="F28" s="19" t="s">
        <v>86</v>
      </c>
      <c r="G28" s="12"/>
      <c r="H28" s="12"/>
    </row>
    <row r="29" spans="2:8" ht="28" x14ac:dyDescent="0.3">
      <c r="B29" s="569"/>
      <c r="C29" s="569"/>
      <c r="D29" s="570" t="s">
        <v>87</v>
      </c>
      <c r="E29" s="571" t="s">
        <v>88</v>
      </c>
      <c r="F29" s="21" t="s">
        <v>89</v>
      </c>
      <c r="G29" s="12"/>
      <c r="H29" s="12"/>
    </row>
    <row r="30" spans="2:8" ht="28" x14ac:dyDescent="0.3">
      <c r="B30" s="569"/>
      <c r="C30" s="569"/>
      <c r="D30" s="570"/>
      <c r="E30" s="571"/>
      <c r="F30" s="21" t="s">
        <v>90</v>
      </c>
      <c r="G30" s="12"/>
      <c r="H30" s="12"/>
    </row>
    <row r="31" spans="2:8" ht="28" x14ac:dyDescent="0.3">
      <c r="B31" s="569"/>
      <c r="C31" s="569"/>
      <c r="D31" s="570"/>
      <c r="E31" s="571"/>
      <c r="F31" s="21" t="s">
        <v>91</v>
      </c>
      <c r="G31" s="12"/>
      <c r="H31" s="12"/>
    </row>
    <row r="32" spans="2:8" ht="28" x14ac:dyDescent="0.3">
      <c r="B32" s="569"/>
      <c r="C32" s="569"/>
      <c r="D32" s="570"/>
      <c r="E32" s="571"/>
      <c r="F32" s="21" t="s">
        <v>92</v>
      </c>
      <c r="G32" s="12"/>
      <c r="H32" s="12"/>
    </row>
    <row r="33" spans="2:8" ht="28" x14ac:dyDescent="0.3">
      <c r="B33" s="569"/>
      <c r="C33" s="569"/>
      <c r="D33" s="570"/>
      <c r="E33" s="571"/>
      <c r="F33" s="19" t="s">
        <v>93</v>
      </c>
      <c r="G33" s="12"/>
      <c r="H33" s="12"/>
    </row>
    <row r="34" spans="2:8" ht="28" x14ac:dyDescent="0.3">
      <c r="B34" s="569"/>
      <c r="C34" s="569"/>
      <c r="D34" s="570" t="s">
        <v>94</v>
      </c>
      <c r="E34" s="572" t="s">
        <v>95</v>
      </c>
      <c r="F34" s="19" t="s">
        <v>96</v>
      </c>
      <c r="G34" s="12"/>
      <c r="H34" s="12"/>
    </row>
    <row r="35" spans="2:8" ht="28" x14ac:dyDescent="0.3">
      <c r="B35" s="569"/>
      <c r="C35" s="569"/>
      <c r="D35" s="570"/>
      <c r="E35" s="572"/>
      <c r="F35" s="21" t="s">
        <v>97</v>
      </c>
      <c r="G35" s="12"/>
      <c r="H35" s="12"/>
    </row>
    <row r="36" spans="2:8" ht="28" x14ac:dyDescent="0.3">
      <c r="B36" s="569"/>
      <c r="C36" s="569"/>
      <c r="D36" s="570"/>
      <c r="E36" s="572"/>
      <c r="F36" s="21" t="s">
        <v>98</v>
      </c>
      <c r="G36" s="12"/>
      <c r="H36" s="12"/>
    </row>
    <row r="37" spans="2:8" ht="28" x14ac:dyDescent="0.3">
      <c r="B37" s="569"/>
      <c r="C37" s="569"/>
      <c r="D37" s="570"/>
      <c r="E37" s="572"/>
      <c r="F37" s="21" t="s">
        <v>91</v>
      </c>
      <c r="G37" s="12"/>
      <c r="H37" s="12"/>
    </row>
    <row r="38" spans="2:8" x14ac:dyDescent="0.3">
      <c r="B38" s="569"/>
      <c r="C38" s="569"/>
      <c r="D38" s="570"/>
      <c r="E38" s="572"/>
      <c r="F38" s="19" t="s">
        <v>99</v>
      </c>
      <c r="G38" s="12"/>
      <c r="H38" s="12"/>
    </row>
    <row r="39" spans="2:8" ht="28" x14ac:dyDescent="0.3">
      <c r="B39" s="569"/>
      <c r="C39" s="569"/>
      <c r="D39" s="570" t="s">
        <v>100</v>
      </c>
      <c r="E39" s="572" t="s">
        <v>101</v>
      </c>
      <c r="F39" s="21" t="s">
        <v>102</v>
      </c>
      <c r="G39" s="12"/>
      <c r="H39" s="12"/>
    </row>
    <row r="40" spans="2:8" ht="28" x14ac:dyDescent="0.3">
      <c r="B40" s="569"/>
      <c r="C40" s="569"/>
      <c r="D40" s="570"/>
      <c r="E40" s="572"/>
      <c r="F40" s="21" t="s">
        <v>103</v>
      </c>
      <c r="G40" s="12"/>
      <c r="H40" s="12"/>
    </row>
    <row r="41" spans="2:8" ht="28" x14ac:dyDescent="0.3">
      <c r="B41" s="569"/>
      <c r="C41" s="569"/>
      <c r="D41" s="570"/>
      <c r="E41" s="572"/>
      <c r="F41" s="21" t="s">
        <v>104</v>
      </c>
      <c r="G41" s="12"/>
      <c r="H41" s="12"/>
    </row>
    <row r="42" spans="2:8" ht="28" x14ac:dyDescent="0.3">
      <c r="B42" s="569"/>
      <c r="C42" s="569"/>
      <c r="D42" s="570" t="s">
        <v>105</v>
      </c>
      <c r="E42" s="572" t="s">
        <v>106</v>
      </c>
      <c r="F42" s="19" t="s">
        <v>107</v>
      </c>
      <c r="G42" s="12"/>
      <c r="H42" s="12"/>
    </row>
    <row r="43" spans="2:8" ht="28" x14ac:dyDescent="0.3">
      <c r="B43" s="569"/>
      <c r="C43" s="569"/>
      <c r="D43" s="570"/>
      <c r="E43" s="572"/>
      <c r="F43" s="21" t="s">
        <v>108</v>
      </c>
      <c r="G43" s="12"/>
      <c r="H43" s="12"/>
    </row>
    <row r="44" spans="2:8" ht="28" x14ac:dyDescent="0.3">
      <c r="B44" s="569"/>
      <c r="C44" s="569"/>
      <c r="D44" s="570"/>
      <c r="E44" s="572"/>
      <c r="F44" s="21" t="s">
        <v>109</v>
      </c>
      <c r="G44" s="12"/>
      <c r="H44" s="12"/>
    </row>
    <row r="45" spans="2:8" ht="28" x14ac:dyDescent="0.3">
      <c r="B45" s="581">
        <v>4</v>
      </c>
      <c r="C45" s="582" t="s">
        <v>110</v>
      </c>
      <c r="D45" s="583" t="s">
        <v>111</v>
      </c>
      <c r="E45" s="584" t="s">
        <v>112</v>
      </c>
      <c r="F45" s="21" t="s">
        <v>113</v>
      </c>
      <c r="G45" s="12"/>
      <c r="H45" s="12"/>
    </row>
    <row r="46" spans="2:8" ht="28" x14ac:dyDescent="0.3">
      <c r="B46" s="581"/>
      <c r="C46" s="582"/>
      <c r="D46" s="583"/>
      <c r="E46" s="584"/>
      <c r="F46" s="21" t="s">
        <v>114</v>
      </c>
      <c r="G46" s="12"/>
      <c r="H46" s="12"/>
    </row>
    <row r="47" spans="2:8" x14ac:dyDescent="0.3">
      <c r="B47" s="581"/>
      <c r="C47" s="582"/>
      <c r="D47" s="583"/>
      <c r="E47" s="584"/>
      <c r="F47" s="21" t="s">
        <v>115</v>
      </c>
      <c r="G47" s="12"/>
      <c r="H47" s="12"/>
    </row>
    <row r="48" spans="2:8" ht="28" x14ac:dyDescent="0.3">
      <c r="B48" s="581"/>
      <c r="C48" s="582"/>
      <c r="D48" s="14" t="s">
        <v>116</v>
      </c>
      <c r="E48" s="27" t="s">
        <v>117</v>
      </c>
      <c r="F48" s="21" t="s">
        <v>118</v>
      </c>
      <c r="G48" s="12"/>
      <c r="H48" s="12"/>
    </row>
    <row r="49" spans="2:8" x14ac:dyDescent="0.3">
      <c r="B49" s="577">
        <v>5</v>
      </c>
      <c r="C49" s="578" t="s">
        <v>119</v>
      </c>
      <c r="D49" s="579" t="s">
        <v>120</v>
      </c>
      <c r="E49" s="580" t="s">
        <v>121</v>
      </c>
      <c r="F49" s="19" t="s">
        <v>122</v>
      </c>
      <c r="G49" s="12"/>
      <c r="H49" s="12"/>
    </row>
    <row r="50" spans="2:8" ht="28" x14ac:dyDescent="0.3">
      <c r="B50" s="577"/>
      <c r="C50" s="578"/>
      <c r="D50" s="579"/>
      <c r="E50" s="580"/>
      <c r="F50" s="19" t="s">
        <v>123</v>
      </c>
      <c r="G50" s="12"/>
      <c r="H50" s="12"/>
    </row>
    <row r="51" spans="2:8" ht="28" x14ac:dyDescent="0.3">
      <c r="B51" s="577"/>
      <c r="C51" s="578"/>
      <c r="D51" s="579"/>
      <c r="E51" s="580"/>
      <c r="F51" s="19" t="s">
        <v>124</v>
      </c>
      <c r="G51" s="12"/>
      <c r="H51" s="12"/>
    </row>
    <row r="52" spans="2:8" x14ac:dyDescent="0.3">
      <c r="B52" s="577"/>
      <c r="C52" s="578"/>
      <c r="D52" s="579" t="s">
        <v>125</v>
      </c>
      <c r="E52" s="580" t="s">
        <v>126</v>
      </c>
      <c r="F52" s="19" t="s">
        <v>127</v>
      </c>
      <c r="G52" s="12"/>
      <c r="H52" s="12"/>
    </row>
    <row r="53" spans="2:8" x14ac:dyDescent="0.3">
      <c r="B53" s="577"/>
      <c r="C53" s="578"/>
      <c r="D53" s="579"/>
      <c r="E53" s="580"/>
      <c r="F53" s="19" t="s">
        <v>128</v>
      </c>
      <c r="G53" s="12"/>
      <c r="H53" s="12"/>
    </row>
  </sheetData>
  <sheetProtection algorithmName="SHA-512" hashValue="/zyUh2lak7EzhxKrJCG+tQXKlq3nMYMIdmoibxG23C6LQ2yygNeyMUornpL/oX9MiciksssWbgLr25biB7I4sg==" saltValue="JiPeeAGqj8j4EepXiosUFw==" spinCount="100000" sheet="1" objects="1" scenarios="1" formatCells="0" formatColumns="0" formatRows="0" sort="0" autoFilter="0"/>
  <protectedRanges>
    <protectedRange sqref="G6:H53" name="Saisie"/>
  </protectedRanges>
  <mergeCells count="42">
    <mergeCell ref="D24:D25"/>
    <mergeCell ref="E24:E25"/>
    <mergeCell ref="D3:G3"/>
    <mergeCell ref="D2:G2"/>
    <mergeCell ref="B49:B53"/>
    <mergeCell ref="C49:C53"/>
    <mergeCell ref="D49:D51"/>
    <mergeCell ref="E49:E51"/>
    <mergeCell ref="D52:D53"/>
    <mergeCell ref="E52:E53"/>
    <mergeCell ref="D42:D44"/>
    <mergeCell ref="E42:E44"/>
    <mergeCell ref="B45:B48"/>
    <mergeCell ref="C45:C48"/>
    <mergeCell ref="D45:D47"/>
    <mergeCell ref="E45:E47"/>
    <mergeCell ref="B26:B44"/>
    <mergeCell ref="C26:C44"/>
    <mergeCell ref="D26:D28"/>
    <mergeCell ref="E26:E28"/>
    <mergeCell ref="D29:D33"/>
    <mergeCell ref="E34:E38"/>
    <mergeCell ref="D39:D41"/>
    <mergeCell ref="E39:E41"/>
    <mergeCell ref="E29:E33"/>
    <mergeCell ref="D34:D38"/>
    <mergeCell ref="B6:B13"/>
    <mergeCell ref="C6:C13"/>
    <mergeCell ref="D6:D7"/>
    <mergeCell ref="E6:E7"/>
    <mergeCell ref="E21:E23"/>
    <mergeCell ref="D8:D10"/>
    <mergeCell ref="E8:E10"/>
    <mergeCell ref="D11:D13"/>
    <mergeCell ref="E11:E13"/>
    <mergeCell ref="B14:B25"/>
    <mergeCell ref="C14:C25"/>
    <mergeCell ref="D14:D18"/>
    <mergeCell ref="E14:E18"/>
    <mergeCell ref="D19:D20"/>
    <mergeCell ref="E19:E20"/>
    <mergeCell ref="D21:D23"/>
  </mergeCells>
  <hyperlinks>
    <hyperlink ref="D3:G3" r:id="rId1" display="Accès au référentiel sur le site du label" xr:uid="{8C5E5E2F-9043-47E5-984E-2DA48B7F5A10}"/>
  </hyperlinks>
  <pageMargins left="0.7" right="0.7" top="0.75" bottom="0.75" header="0.3" footer="0.3"/>
  <pageSetup paperSize="9" orientation="portrait" horizontalDpi="360" verticalDpi="360" r:id="rId2"/>
  <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6F4BE-8FA3-4782-A6EB-9A5CBE4E2752}">
  <sheetPr>
    <tabColor theme="5" tint="0.59999389629810485"/>
    <outlinePr summaryBelow="0"/>
  </sheetPr>
  <dimension ref="A2:I95"/>
  <sheetViews>
    <sheetView tabSelected="1" defaultGridColor="0" colorId="9" zoomScale="57" zoomScaleNormal="100" workbookViewId="0">
      <pane xSplit="2" ySplit="2" topLeftCell="C35" activePane="bottomRight" state="frozen"/>
      <selection pane="topRight" activeCell="C1" sqref="C1"/>
      <selection pane="bottomLeft" activeCell="A2" sqref="A2"/>
      <selection pane="bottomRight" activeCell="C47" sqref="C47:D48"/>
    </sheetView>
  </sheetViews>
  <sheetFormatPr baseColWidth="10" defaultRowHeight="14" outlineLevelRow="1" x14ac:dyDescent="0.3"/>
  <cols>
    <col min="2" max="2" width="31.84375" bestFit="1" customWidth="1"/>
    <col min="4" max="4" width="11.07421875" style="1"/>
    <col min="5" max="5" width="11.15234375" style="1"/>
    <col min="6" max="6" width="29.84375" style="45" customWidth="1"/>
    <col min="7" max="7" width="63.3046875" customWidth="1"/>
    <col min="8" max="8" width="104.3828125" customWidth="1"/>
  </cols>
  <sheetData>
    <row r="2" spans="1:9" x14ac:dyDescent="0.3">
      <c r="C2" s="8" t="s">
        <v>11</v>
      </c>
      <c r="D2" s="8" t="s">
        <v>12</v>
      </c>
      <c r="E2" s="266" t="s">
        <v>460</v>
      </c>
      <c r="F2" s="10" t="s">
        <v>13</v>
      </c>
      <c r="G2" s="10"/>
      <c r="H2" s="10"/>
      <c r="I2" s="111" t="s">
        <v>482</v>
      </c>
    </row>
    <row r="3" spans="1:9" x14ac:dyDescent="0.3">
      <c r="A3" s="244" t="s">
        <v>545</v>
      </c>
      <c r="B3" s="41"/>
      <c r="C3" s="245"/>
      <c r="D3" s="245"/>
      <c r="E3" s="267"/>
      <c r="F3" s="246"/>
      <c r="G3" s="246"/>
      <c r="H3" s="246"/>
      <c r="I3" s="230"/>
    </row>
    <row r="4" spans="1:9" outlineLevel="1" x14ac:dyDescent="0.3">
      <c r="A4" s="41"/>
      <c r="B4" s="6" t="s">
        <v>1</v>
      </c>
      <c r="C4" s="4">
        <v>277</v>
      </c>
      <c r="D4" s="4">
        <v>8.6</v>
      </c>
      <c r="E4" s="282" t="s">
        <v>500</v>
      </c>
      <c r="F4" s="283" t="s">
        <v>589</v>
      </c>
      <c r="G4" s="223"/>
      <c r="H4" s="223"/>
      <c r="I4" s="62" t="s">
        <v>415</v>
      </c>
    </row>
    <row r="5" spans="1:9" outlineLevel="1" x14ac:dyDescent="0.3">
      <c r="A5" s="41"/>
      <c r="B5" s="6" t="s">
        <v>0</v>
      </c>
      <c r="C5" s="4">
        <v>181</v>
      </c>
      <c r="D5" s="4">
        <v>1.76</v>
      </c>
      <c r="E5" s="282" t="s">
        <v>500</v>
      </c>
      <c r="F5" s="283" t="s">
        <v>589</v>
      </c>
      <c r="G5" s="223"/>
      <c r="H5" s="223"/>
      <c r="I5" s="62" t="s">
        <v>416</v>
      </c>
    </row>
    <row r="6" spans="1:9" outlineLevel="1" x14ac:dyDescent="0.3">
      <c r="A6" s="41"/>
      <c r="B6" s="6" t="s">
        <v>537</v>
      </c>
      <c r="C6" s="4">
        <v>26</v>
      </c>
      <c r="D6" s="4">
        <v>0</v>
      </c>
      <c r="E6" s="282" t="s">
        <v>500</v>
      </c>
      <c r="F6" s="284" t="s">
        <v>307</v>
      </c>
      <c r="G6" s="223"/>
      <c r="H6" s="223"/>
    </row>
    <row r="7" spans="1:9" outlineLevel="1" x14ac:dyDescent="0.3">
      <c r="A7" s="41"/>
      <c r="B7" s="6" t="s">
        <v>309</v>
      </c>
      <c r="C7" s="4">
        <v>350</v>
      </c>
      <c r="D7" s="4">
        <v>6</v>
      </c>
      <c r="E7" s="282" t="s">
        <v>500</v>
      </c>
      <c r="F7" s="284" t="s">
        <v>307</v>
      </c>
      <c r="G7" s="223"/>
      <c r="H7" s="223"/>
      <c r="I7" s="101" t="s">
        <v>419</v>
      </c>
    </row>
    <row r="8" spans="1:9" outlineLevel="1" x14ac:dyDescent="0.3">
      <c r="A8" s="41"/>
      <c r="B8" s="6" t="s">
        <v>308</v>
      </c>
      <c r="C8" s="4">
        <v>430</v>
      </c>
      <c r="D8" s="4">
        <v>6</v>
      </c>
      <c r="E8" s="282" t="s">
        <v>500</v>
      </c>
      <c r="F8" s="284" t="s">
        <v>307</v>
      </c>
      <c r="G8" s="223"/>
      <c r="H8" s="223"/>
      <c r="I8" s="101" t="s">
        <v>483</v>
      </c>
    </row>
    <row r="9" spans="1:9" ht="42" outlineLevel="1" x14ac:dyDescent="0.3">
      <c r="A9" s="41"/>
      <c r="B9" s="6" t="s">
        <v>306</v>
      </c>
      <c r="C9" s="4">
        <v>590</v>
      </c>
      <c r="D9" s="4">
        <v>9</v>
      </c>
      <c r="E9" s="282" t="s">
        <v>500</v>
      </c>
      <c r="F9" s="284" t="s">
        <v>557</v>
      </c>
      <c r="G9" s="223"/>
      <c r="H9" s="223"/>
      <c r="I9" s="101" t="s">
        <v>484</v>
      </c>
    </row>
    <row r="10" spans="1:9" outlineLevel="1" x14ac:dyDescent="0.3">
      <c r="A10" s="41"/>
      <c r="B10" s="6" t="s">
        <v>41</v>
      </c>
      <c r="C10" s="4">
        <v>73</v>
      </c>
      <c r="D10" s="4">
        <v>6.5</v>
      </c>
      <c r="E10" s="282" t="s">
        <v>500</v>
      </c>
      <c r="F10" s="283" t="s">
        <v>40</v>
      </c>
      <c r="G10" s="223"/>
      <c r="H10" s="223"/>
    </row>
    <row r="11" spans="1:9" outlineLevel="1" x14ac:dyDescent="0.3">
      <c r="A11" s="41"/>
      <c r="B11" s="6" t="s">
        <v>42</v>
      </c>
      <c r="C11" s="4">
        <v>172</v>
      </c>
      <c r="D11" s="4">
        <v>4</v>
      </c>
      <c r="E11" s="282" t="s">
        <v>500</v>
      </c>
      <c r="F11" s="283" t="s">
        <v>40</v>
      </c>
      <c r="G11" s="223"/>
      <c r="H11" s="223"/>
    </row>
    <row r="12" spans="1:9" outlineLevel="1" x14ac:dyDescent="0.3">
      <c r="A12" s="41"/>
      <c r="B12" s="7" t="s">
        <v>15</v>
      </c>
      <c r="C12" s="4">
        <v>234.4</v>
      </c>
      <c r="D12" s="4">
        <v>3.7</v>
      </c>
      <c r="E12" s="282" t="s">
        <v>500</v>
      </c>
      <c r="F12" s="283" t="s">
        <v>17</v>
      </c>
      <c r="G12" s="223"/>
      <c r="H12" s="223"/>
      <c r="I12" t="s">
        <v>37</v>
      </c>
    </row>
    <row r="13" spans="1:9" outlineLevel="1" x14ac:dyDescent="0.3">
      <c r="A13" s="41"/>
      <c r="B13" s="7" t="s">
        <v>16</v>
      </c>
      <c r="C13" s="4">
        <v>717.8</v>
      </c>
      <c r="D13" s="4">
        <v>3.7</v>
      </c>
      <c r="E13" s="282" t="s">
        <v>500</v>
      </c>
      <c r="F13" s="283" t="s">
        <v>17</v>
      </c>
      <c r="G13" s="223"/>
      <c r="H13" s="223"/>
    </row>
    <row r="14" spans="1:9" outlineLevel="1" x14ac:dyDescent="0.3">
      <c r="A14" s="41"/>
      <c r="B14" s="6" t="s">
        <v>2</v>
      </c>
      <c r="C14" s="4">
        <v>17.32</v>
      </c>
      <c r="D14" s="4">
        <v>10</v>
      </c>
      <c r="E14" s="282" t="s">
        <v>500</v>
      </c>
      <c r="F14" s="283" t="s">
        <v>40</v>
      </c>
      <c r="G14" s="223"/>
      <c r="H14" s="223"/>
    </row>
    <row r="15" spans="1:9" outlineLevel="1" x14ac:dyDescent="0.3">
      <c r="A15" s="41"/>
      <c r="B15" s="6" t="s">
        <v>3</v>
      </c>
      <c r="C15" s="4">
        <v>55</v>
      </c>
      <c r="D15" s="4">
        <v>0.08</v>
      </c>
      <c r="E15" s="282" t="s">
        <v>500</v>
      </c>
      <c r="F15" s="283" t="s">
        <v>18</v>
      </c>
      <c r="G15" s="223"/>
      <c r="H15" s="223"/>
    </row>
    <row r="16" spans="1:9" outlineLevel="1" x14ac:dyDescent="0.3">
      <c r="A16" s="41"/>
      <c r="B16" s="6" t="s">
        <v>19</v>
      </c>
      <c r="C16" s="4">
        <v>17</v>
      </c>
      <c r="D16" s="4">
        <v>3</v>
      </c>
      <c r="E16" s="282" t="s">
        <v>500</v>
      </c>
      <c r="F16" s="284" t="s">
        <v>307</v>
      </c>
      <c r="G16" s="223"/>
      <c r="H16" s="223"/>
    </row>
    <row r="17" spans="1:8" outlineLevel="1" x14ac:dyDescent="0.3">
      <c r="A17" s="41"/>
      <c r="B17" s="6" t="s">
        <v>14</v>
      </c>
      <c r="C17" s="4">
        <v>150</v>
      </c>
      <c r="D17" s="4">
        <v>0.2</v>
      </c>
      <c r="E17" s="282" t="s">
        <v>500</v>
      </c>
      <c r="F17" s="284" t="s">
        <v>307</v>
      </c>
      <c r="G17" s="223"/>
      <c r="H17" s="223"/>
    </row>
    <row r="18" spans="1:8" outlineLevel="1" x14ac:dyDescent="0.3">
      <c r="A18" s="41"/>
      <c r="B18" s="6" t="s">
        <v>4</v>
      </c>
      <c r="C18" s="4">
        <v>24</v>
      </c>
      <c r="D18" s="4"/>
      <c r="E18" s="282" t="s">
        <v>500</v>
      </c>
      <c r="F18" s="284" t="s">
        <v>307</v>
      </c>
      <c r="G18" s="223"/>
      <c r="H18" s="223"/>
    </row>
    <row r="19" spans="1:8" outlineLevel="1" x14ac:dyDescent="0.3">
      <c r="A19" s="41"/>
      <c r="B19" s="6" t="s">
        <v>5</v>
      </c>
      <c r="C19" s="4">
        <v>5</v>
      </c>
      <c r="D19" s="4"/>
      <c r="E19" s="282" t="s">
        <v>500</v>
      </c>
      <c r="F19" s="284" t="s">
        <v>307</v>
      </c>
      <c r="G19" s="223"/>
      <c r="H19" s="223"/>
    </row>
    <row r="21" spans="1:8" x14ac:dyDescent="0.3">
      <c r="A21" s="243" t="s">
        <v>546</v>
      </c>
      <c r="B21" s="42"/>
      <c r="C21" s="42"/>
      <c r="D21" s="269"/>
      <c r="E21" s="269"/>
      <c r="F21" s="247"/>
      <c r="G21" s="42"/>
      <c r="H21" s="42"/>
    </row>
    <row r="22" spans="1:8" outlineLevel="1" x14ac:dyDescent="0.3">
      <c r="A22" s="42"/>
      <c r="B22" s="6" t="s">
        <v>20</v>
      </c>
      <c r="C22" s="13">
        <v>10</v>
      </c>
      <c r="D22" s="93">
        <v>6</v>
      </c>
      <c r="E22" s="268" t="s">
        <v>500</v>
      </c>
      <c r="F22" s="129" t="s">
        <v>307</v>
      </c>
    </row>
    <row r="23" spans="1:8" ht="28" outlineLevel="1" x14ac:dyDescent="0.3">
      <c r="A23" s="42"/>
      <c r="B23" s="259" t="s">
        <v>508</v>
      </c>
      <c r="C23" s="89">
        <v>80.7</v>
      </c>
      <c r="D23" s="273"/>
      <c r="E23" s="270" t="s">
        <v>510</v>
      </c>
      <c r="F23" s="226" t="s">
        <v>509</v>
      </c>
      <c r="G23" s="45" t="s">
        <v>511</v>
      </c>
    </row>
    <row r="24" spans="1:8" ht="28" outlineLevel="1" x14ac:dyDescent="0.3">
      <c r="A24" s="42"/>
      <c r="B24" s="263" t="s">
        <v>526</v>
      </c>
      <c r="C24" s="264">
        <v>36.1</v>
      </c>
      <c r="D24" s="278">
        <v>5.16</v>
      </c>
      <c r="E24" s="240" t="s">
        <v>529</v>
      </c>
      <c r="F24" s="258" t="s">
        <v>326</v>
      </c>
      <c r="G24" s="96" t="s">
        <v>527</v>
      </c>
      <c r="H24" s="96" t="s">
        <v>528</v>
      </c>
    </row>
    <row r="25" spans="1:8" outlineLevel="1" x14ac:dyDescent="0.3">
      <c r="A25" s="43"/>
      <c r="B25" s="265" t="s">
        <v>552</v>
      </c>
      <c r="C25" s="264"/>
      <c r="D25" s="279">
        <v>0.02</v>
      </c>
      <c r="E25" s="239" t="s">
        <v>555</v>
      </c>
      <c r="F25" t="s">
        <v>556</v>
      </c>
      <c r="G25" s="96"/>
      <c r="H25" s="96"/>
    </row>
    <row r="26" spans="1:8" outlineLevel="1" x14ac:dyDescent="0.3">
      <c r="A26" s="43"/>
      <c r="B26" s="265" t="s">
        <v>553</v>
      </c>
      <c r="C26" s="264"/>
      <c r="D26" s="279">
        <v>7.0000000000000007E-2</v>
      </c>
      <c r="E26" s="239" t="s">
        <v>555</v>
      </c>
      <c r="F26" t="s">
        <v>556</v>
      </c>
      <c r="G26" s="96"/>
      <c r="H26" s="96"/>
    </row>
    <row r="27" spans="1:8" outlineLevel="1" x14ac:dyDescent="0.3">
      <c r="A27" s="43"/>
      <c r="B27" s="265" t="s">
        <v>554</v>
      </c>
      <c r="C27" s="264"/>
      <c r="D27" s="280">
        <v>0.2</v>
      </c>
      <c r="E27" s="239" t="s">
        <v>555</v>
      </c>
      <c r="F27" t="s">
        <v>556</v>
      </c>
      <c r="G27" s="96"/>
      <c r="H27" s="96"/>
    </row>
    <row r="28" spans="1:8" ht="28" outlineLevel="1" x14ac:dyDescent="0.3">
      <c r="A28" s="257"/>
      <c r="B28" s="260" t="s">
        <v>336</v>
      </c>
      <c r="C28" s="261"/>
      <c r="D28" s="262">
        <v>4.4299999999999999E-3</v>
      </c>
      <c r="E28" s="271" t="s">
        <v>501</v>
      </c>
      <c r="F28" s="44" t="s">
        <v>326</v>
      </c>
      <c r="G28" s="96" t="s">
        <v>324</v>
      </c>
      <c r="H28" s="96" t="s">
        <v>436</v>
      </c>
    </row>
    <row r="29" spans="1:8" ht="42" outlineLevel="1" x14ac:dyDescent="0.3">
      <c r="A29" s="257"/>
      <c r="B29" s="90" t="s">
        <v>337</v>
      </c>
      <c r="C29" s="93"/>
      <c r="D29" s="91">
        <v>7.9699999999999997E-3</v>
      </c>
      <c r="E29" s="268" t="s">
        <v>501</v>
      </c>
      <c r="F29" s="44" t="s">
        <v>326</v>
      </c>
      <c r="G29" s="96" t="s">
        <v>325</v>
      </c>
      <c r="H29" s="96" t="s">
        <v>437</v>
      </c>
    </row>
    <row r="30" spans="1:8" x14ac:dyDescent="0.3">
      <c r="F30" s="25"/>
    </row>
    <row r="31" spans="1:8" x14ac:dyDescent="0.3">
      <c r="A31" s="249" t="s">
        <v>548</v>
      </c>
      <c r="B31" s="249"/>
      <c r="C31" s="249"/>
      <c r="D31" s="250"/>
      <c r="E31" s="250"/>
      <c r="F31" s="251"/>
      <c r="G31" s="249"/>
      <c r="H31" s="249"/>
    </row>
    <row r="32" spans="1:8" ht="29" outlineLevel="1" x14ac:dyDescent="0.3">
      <c r="A32" s="248"/>
      <c r="B32" s="90" t="s">
        <v>323</v>
      </c>
      <c r="C32" s="13">
        <v>3660</v>
      </c>
      <c r="D32" s="95">
        <v>183.23124999999999</v>
      </c>
      <c r="E32" s="93" t="s">
        <v>382</v>
      </c>
      <c r="F32" s="44" t="s">
        <v>326</v>
      </c>
      <c r="G32" s="92" t="s">
        <v>428</v>
      </c>
      <c r="H32" s="92" t="s">
        <v>429</v>
      </c>
    </row>
    <row r="33" spans="1:8" ht="29" outlineLevel="1" x14ac:dyDescent="0.3">
      <c r="A33" s="248"/>
      <c r="B33" s="90" t="s">
        <v>327</v>
      </c>
      <c r="C33" s="13">
        <v>19</v>
      </c>
      <c r="D33" s="97">
        <v>3.1464000000000003</v>
      </c>
      <c r="E33" s="93" t="s">
        <v>382</v>
      </c>
      <c r="F33" s="44" t="s">
        <v>326</v>
      </c>
      <c r="G33" s="92" t="s">
        <v>430</v>
      </c>
      <c r="H33" s="92" t="s">
        <v>431</v>
      </c>
    </row>
    <row r="34" spans="1:8" ht="29" outlineLevel="1" x14ac:dyDescent="0.3">
      <c r="A34" s="248"/>
      <c r="B34" s="90" t="s">
        <v>328</v>
      </c>
      <c r="C34" s="13">
        <v>150</v>
      </c>
      <c r="D34" s="97">
        <v>25.165500000000002</v>
      </c>
      <c r="E34" s="93" t="s">
        <v>382</v>
      </c>
      <c r="F34" s="44" t="s">
        <v>326</v>
      </c>
      <c r="G34" s="92" t="s">
        <v>432</v>
      </c>
      <c r="H34" s="92" t="s">
        <v>433</v>
      </c>
    </row>
    <row r="35" spans="1:8" ht="29" outlineLevel="1" x14ac:dyDescent="0.3">
      <c r="A35" s="248"/>
      <c r="B35" s="90" t="s">
        <v>329</v>
      </c>
      <c r="C35" s="13">
        <v>900</v>
      </c>
      <c r="D35" s="97">
        <v>150.99299999999999</v>
      </c>
      <c r="E35" s="93" t="s">
        <v>382</v>
      </c>
      <c r="F35" s="44" t="s">
        <v>326</v>
      </c>
      <c r="G35" s="92" t="s">
        <v>434</v>
      </c>
      <c r="H35" s="92" t="s">
        <v>435</v>
      </c>
    </row>
    <row r="36" spans="1:8" ht="14.5" outlineLevel="1" x14ac:dyDescent="0.3">
      <c r="B36" s="55"/>
      <c r="D36" s="50"/>
      <c r="F36" s="25"/>
    </row>
    <row r="37" spans="1:8" ht="28" outlineLevel="1" x14ac:dyDescent="0.3">
      <c r="A37" s="231"/>
      <c r="B37" s="94" t="s">
        <v>353</v>
      </c>
      <c r="C37" s="13"/>
      <c r="D37" s="95">
        <v>1.1599999999999999E-2</v>
      </c>
      <c r="E37" s="93" t="s">
        <v>382</v>
      </c>
      <c r="F37" s="44" t="s">
        <v>326</v>
      </c>
      <c r="G37" s="98" t="s">
        <v>352</v>
      </c>
      <c r="H37" s="98" t="s">
        <v>438</v>
      </c>
    </row>
    <row r="38" spans="1:8" outlineLevel="1" x14ac:dyDescent="0.3">
      <c r="F38" s="25"/>
    </row>
    <row r="39" spans="1:8" outlineLevel="1" x14ac:dyDescent="0.3">
      <c r="A39" s="43"/>
      <c r="B39" s="39" t="s">
        <v>311</v>
      </c>
      <c r="C39" s="37"/>
      <c r="D39" s="268">
        <v>1710</v>
      </c>
      <c r="E39" s="268" t="s">
        <v>317</v>
      </c>
      <c r="F39" s="130" t="s">
        <v>381</v>
      </c>
      <c r="G39" s="38" t="s">
        <v>316</v>
      </c>
    </row>
    <row r="40" spans="1:8" outlineLevel="1" x14ac:dyDescent="0.3">
      <c r="A40" s="43"/>
      <c r="B40" s="39" t="s">
        <v>312</v>
      </c>
      <c r="C40" s="37"/>
      <c r="D40" s="268">
        <v>2270</v>
      </c>
      <c r="E40" s="268" t="s">
        <v>317</v>
      </c>
      <c r="F40" s="130" t="s">
        <v>381</v>
      </c>
      <c r="G40" s="37"/>
    </row>
    <row r="41" spans="1:8" outlineLevel="1" x14ac:dyDescent="0.3">
      <c r="A41" s="43"/>
      <c r="B41" s="39" t="s">
        <v>313</v>
      </c>
      <c r="C41" s="37"/>
      <c r="D41" s="268">
        <v>2810</v>
      </c>
      <c r="E41" s="268" t="s">
        <v>317</v>
      </c>
      <c r="F41" s="130" t="s">
        <v>381</v>
      </c>
      <c r="G41" s="37"/>
    </row>
    <row r="42" spans="1:8" outlineLevel="1" x14ac:dyDescent="0.3">
      <c r="A42" s="43"/>
      <c r="B42" s="39" t="s">
        <v>314</v>
      </c>
      <c r="C42" s="37"/>
      <c r="D42" s="268">
        <v>3540</v>
      </c>
      <c r="E42" s="268" t="s">
        <v>317</v>
      </c>
      <c r="F42" s="130" t="s">
        <v>381</v>
      </c>
      <c r="G42" s="37"/>
    </row>
    <row r="43" spans="1:8" outlineLevel="1" x14ac:dyDescent="0.3">
      <c r="A43" s="43"/>
      <c r="B43" s="37" t="s">
        <v>315</v>
      </c>
      <c r="C43" s="37"/>
      <c r="D43" s="268">
        <v>10400</v>
      </c>
      <c r="E43" s="268" t="s">
        <v>317</v>
      </c>
      <c r="F43" s="130" t="s">
        <v>381</v>
      </c>
      <c r="G43" s="37"/>
    </row>
    <row r="44" spans="1:8" x14ac:dyDescent="0.3">
      <c r="F44" s="25"/>
    </row>
    <row r="45" spans="1:8" x14ac:dyDescent="0.3">
      <c r="A45" s="224" t="s">
        <v>547</v>
      </c>
      <c r="B45" s="224"/>
      <c r="C45" s="224"/>
      <c r="D45" s="272"/>
      <c r="E45" s="272"/>
      <c r="F45" s="252"/>
      <c r="G45" s="224"/>
      <c r="H45" s="224"/>
    </row>
    <row r="46" spans="1:8" ht="70" outlineLevel="1" x14ac:dyDescent="0.3">
      <c r="A46" s="232"/>
      <c r="B46" s="11" t="s">
        <v>39</v>
      </c>
      <c r="C46" s="48"/>
      <c r="D46" s="273">
        <v>250</v>
      </c>
      <c r="E46" s="273" t="s">
        <v>362</v>
      </c>
      <c r="F46" s="49" t="s">
        <v>558</v>
      </c>
    </row>
    <row r="47" spans="1:8" ht="29" outlineLevel="1" x14ac:dyDescent="0.35">
      <c r="A47" s="232"/>
      <c r="B47" s="61" t="s">
        <v>358</v>
      </c>
      <c r="C47" s="12">
        <v>12</v>
      </c>
      <c r="D47" s="281">
        <v>0.88315166666666667</v>
      </c>
      <c r="E47" s="93" t="s">
        <v>362</v>
      </c>
      <c r="F47" s="44" t="s">
        <v>326</v>
      </c>
      <c r="G47" s="59" t="s">
        <v>360</v>
      </c>
    </row>
    <row r="48" spans="1:8" ht="29" outlineLevel="1" x14ac:dyDescent="0.35">
      <c r="A48" s="232"/>
      <c r="B48" s="61" t="s">
        <v>359</v>
      </c>
      <c r="C48" s="12">
        <v>6.25</v>
      </c>
      <c r="D48" s="281">
        <v>5.6999999999999998E-4</v>
      </c>
      <c r="E48" s="93" t="s">
        <v>362</v>
      </c>
      <c r="F48" s="44" t="s">
        <v>326</v>
      </c>
      <c r="G48" s="59" t="s">
        <v>361</v>
      </c>
    </row>
    <row r="49" spans="1:7" ht="14.5" outlineLevel="1" x14ac:dyDescent="0.35">
      <c r="A49" s="232"/>
      <c r="B49" s="61" t="s">
        <v>380</v>
      </c>
      <c r="C49" s="12">
        <v>16.3</v>
      </c>
      <c r="D49" s="281">
        <f>9*0.057</f>
        <v>0.51300000000000001</v>
      </c>
      <c r="E49" s="93" t="s">
        <v>382</v>
      </c>
      <c r="F49" s="130" t="s">
        <v>381</v>
      </c>
      <c r="G49" s="59"/>
    </row>
    <row r="51" spans="1:7" ht="42" hidden="1" x14ac:dyDescent="0.3">
      <c r="B51" s="11" t="s">
        <v>402</v>
      </c>
      <c r="C51" s="12"/>
      <c r="D51" s="281">
        <v>14.13</v>
      </c>
      <c r="E51" s="93" t="s">
        <v>403</v>
      </c>
      <c r="F51" s="84" t="s">
        <v>404</v>
      </c>
    </row>
    <row r="52" spans="1:7" ht="84" hidden="1" x14ac:dyDescent="0.3">
      <c r="B52" s="85" t="s">
        <v>410</v>
      </c>
      <c r="C52" s="12"/>
      <c r="D52" s="281">
        <v>0.20469999999999999</v>
      </c>
      <c r="E52" s="93" t="s">
        <v>411</v>
      </c>
      <c r="F52" s="84" t="s">
        <v>414</v>
      </c>
    </row>
    <row r="53" spans="1:7" ht="84" hidden="1" x14ac:dyDescent="0.3">
      <c r="B53" s="11" t="s">
        <v>412</v>
      </c>
      <c r="C53" s="12"/>
      <c r="D53" s="281">
        <v>0.32469999999999999</v>
      </c>
      <c r="E53" s="93" t="s">
        <v>411</v>
      </c>
      <c r="F53" s="84" t="s">
        <v>414</v>
      </c>
    </row>
    <row r="54" spans="1:7" ht="84" hidden="1" x14ac:dyDescent="0.3">
      <c r="B54" s="11" t="s">
        <v>461</v>
      </c>
      <c r="C54" s="12"/>
      <c r="D54" s="281">
        <v>5.7000000000000002E-2</v>
      </c>
      <c r="E54" s="93" t="s">
        <v>411</v>
      </c>
      <c r="F54" s="84" t="s">
        <v>414</v>
      </c>
    </row>
    <row r="55" spans="1:7" ht="84" hidden="1" x14ac:dyDescent="0.3">
      <c r="B55" s="11" t="s">
        <v>413</v>
      </c>
      <c r="C55" s="12"/>
      <c r="D55" s="281">
        <v>0</v>
      </c>
      <c r="E55" s="93"/>
      <c r="F55" s="84" t="s">
        <v>414</v>
      </c>
    </row>
    <row r="56" spans="1:7" hidden="1" x14ac:dyDescent="0.3"/>
    <row r="57" spans="1:7" hidden="1" x14ac:dyDescent="0.3">
      <c r="B57" s="86" t="s">
        <v>366</v>
      </c>
      <c r="C57" s="12"/>
      <c r="D57" s="93">
        <v>0.14699999999999999</v>
      </c>
      <c r="E57" s="93" t="s">
        <v>363</v>
      </c>
      <c r="F57" s="84" t="s">
        <v>364</v>
      </c>
    </row>
    <row r="58" spans="1:7" hidden="1" x14ac:dyDescent="0.3">
      <c r="B58" s="86" t="s">
        <v>367</v>
      </c>
      <c r="C58" s="12"/>
      <c r="D58" s="93">
        <v>0.223</v>
      </c>
      <c r="E58" s="93" t="s">
        <v>363</v>
      </c>
      <c r="F58" s="84" t="s">
        <v>364</v>
      </c>
    </row>
    <row r="59" spans="1:7" hidden="1" x14ac:dyDescent="0.3">
      <c r="B59" s="86" t="s">
        <v>368</v>
      </c>
      <c r="C59" s="12"/>
      <c r="D59" s="93">
        <v>0.21199999999999999</v>
      </c>
      <c r="E59" s="93" t="s">
        <v>363</v>
      </c>
      <c r="F59" s="84" t="s">
        <v>364</v>
      </c>
    </row>
    <row r="60" spans="1:7" hidden="1" x14ac:dyDescent="0.3">
      <c r="B60" s="86" t="s">
        <v>371</v>
      </c>
      <c r="C60" s="12"/>
      <c r="D60" s="93">
        <v>0.17100000000000001</v>
      </c>
      <c r="E60" s="93" t="s">
        <v>363</v>
      </c>
      <c r="F60" s="84" t="s">
        <v>364</v>
      </c>
    </row>
    <row r="61" spans="1:7" hidden="1" x14ac:dyDescent="0.3">
      <c r="B61" s="86" t="s">
        <v>372</v>
      </c>
      <c r="C61" s="12"/>
      <c r="D61" s="93">
        <v>0.1</v>
      </c>
      <c r="E61" s="93" t="s">
        <v>363</v>
      </c>
      <c r="F61" s="84" t="s">
        <v>365</v>
      </c>
    </row>
    <row r="62" spans="1:7" hidden="1" x14ac:dyDescent="0.3">
      <c r="B62" s="86" t="s">
        <v>373</v>
      </c>
      <c r="C62" s="12"/>
      <c r="D62" s="93">
        <v>0.2</v>
      </c>
      <c r="E62" s="93" t="s">
        <v>363</v>
      </c>
      <c r="F62" s="84" t="s">
        <v>365</v>
      </c>
    </row>
    <row r="63" spans="1:7" hidden="1" x14ac:dyDescent="0.3">
      <c r="B63" s="86" t="s">
        <v>374</v>
      </c>
      <c r="C63" s="12"/>
      <c r="D63" s="93">
        <v>0.20200000000000001</v>
      </c>
      <c r="E63" s="93" t="s">
        <v>427</v>
      </c>
      <c r="F63" s="84" t="s">
        <v>364</v>
      </c>
    </row>
    <row r="64" spans="1:7" hidden="1" x14ac:dyDescent="0.3">
      <c r="B64" s="86" t="s">
        <v>369</v>
      </c>
      <c r="C64" s="12"/>
      <c r="D64" s="93">
        <v>6.0000000000000001E-3</v>
      </c>
      <c r="E64" s="93" t="s">
        <v>427</v>
      </c>
      <c r="F64" s="84" t="s">
        <v>365</v>
      </c>
    </row>
    <row r="65" spans="1:8" hidden="1" x14ac:dyDescent="0.3">
      <c r="B65" s="86" t="s">
        <v>370</v>
      </c>
      <c r="C65" s="12"/>
      <c r="D65" s="93">
        <v>0.03</v>
      </c>
      <c r="E65" s="93" t="s">
        <v>427</v>
      </c>
      <c r="F65" s="84" t="s">
        <v>365</v>
      </c>
    </row>
    <row r="66" spans="1:8" hidden="1" x14ac:dyDescent="0.3">
      <c r="B66" s="86" t="s">
        <v>375</v>
      </c>
      <c r="C66" s="12"/>
      <c r="D66" s="93">
        <v>3.0000000000000001E-3</v>
      </c>
      <c r="E66" s="93" t="s">
        <v>427</v>
      </c>
      <c r="F66" s="84" t="s">
        <v>365</v>
      </c>
    </row>
    <row r="67" spans="1:8" ht="28" hidden="1" x14ac:dyDescent="0.3">
      <c r="B67" s="87" t="s">
        <v>377</v>
      </c>
      <c r="C67" s="12"/>
      <c r="D67" s="93">
        <v>0.01</v>
      </c>
      <c r="E67" s="93" t="s">
        <v>363</v>
      </c>
      <c r="F67" s="84" t="s">
        <v>365</v>
      </c>
    </row>
    <row r="68" spans="1:8" hidden="1" x14ac:dyDescent="0.3">
      <c r="B68" s="87" t="s">
        <v>376</v>
      </c>
      <c r="C68" s="12"/>
      <c r="D68" s="93">
        <v>0.2</v>
      </c>
      <c r="E68" s="93" t="s">
        <v>427</v>
      </c>
      <c r="F68" s="84" t="s">
        <v>365</v>
      </c>
    </row>
    <row r="69" spans="1:8" x14ac:dyDescent="0.3">
      <c r="A69" s="253" t="s">
        <v>549</v>
      </c>
      <c r="B69" s="253"/>
      <c r="C69" s="253"/>
      <c r="D69" s="274"/>
      <c r="E69" s="274"/>
      <c r="F69" s="254"/>
      <c r="G69" s="253"/>
      <c r="H69" s="253"/>
    </row>
    <row r="70" spans="1:8" ht="28" outlineLevel="1" x14ac:dyDescent="0.3">
      <c r="A70" s="233"/>
      <c r="B70" s="11" t="s">
        <v>299</v>
      </c>
      <c r="C70" s="93"/>
      <c r="D70" s="93">
        <v>170</v>
      </c>
      <c r="E70" s="96" t="s">
        <v>298</v>
      </c>
      <c r="F70" s="93" t="s">
        <v>502</v>
      </c>
    </row>
    <row r="71" spans="1:8" ht="28" outlineLevel="1" x14ac:dyDescent="0.3">
      <c r="A71" s="233"/>
      <c r="B71" s="88" t="s">
        <v>300</v>
      </c>
      <c r="C71" s="93"/>
      <c r="D71" s="93">
        <v>400</v>
      </c>
      <c r="E71" s="96" t="s">
        <v>298</v>
      </c>
      <c r="F71" s="93" t="s">
        <v>502</v>
      </c>
    </row>
    <row r="72" spans="1:8" ht="28" outlineLevel="1" x14ac:dyDescent="0.3">
      <c r="A72" s="233"/>
      <c r="B72" s="90" t="s">
        <v>310</v>
      </c>
      <c r="C72" s="93"/>
      <c r="D72" s="93">
        <v>170</v>
      </c>
      <c r="E72" s="96" t="s">
        <v>298</v>
      </c>
      <c r="F72" s="93" t="s">
        <v>502</v>
      </c>
    </row>
    <row r="74" spans="1:8" x14ac:dyDescent="0.3">
      <c r="A74" s="225" t="s">
        <v>550</v>
      </c>
      <c r="B74" s="225"/>
      <c r="C74" s="225"/>
      <c r="D74" s="275"/>
      <c r="E74" s="275"/>
      <c r="F74" s="255"/>
      <c r="G74" s="225"/>
      <c r="H74" s="225"/>
    </row>
    <row r="75" spans="1:8" outlineLevel="1" x14ac:dyDescent="0.3">
      <c r="A75" s="234"/>
      <c r="B75" s="62" t="s">
        <v>22</v>
      </c>
      <c r="C75" s="62"/>
      <c r="D75" s="76">
        <v>124</v>
      </c>
      <c r="E75" s="76" t="s">
        <v>426</v>
      </c>
      <c r="F75" s="130" t="s">
        <v>381</v>
      </c>
    </row>
    <row r="76" spans="1:8" outlineLevel="1" x14ac:dyDescent="0.3">
      <c r="A76" s="234"/>
      <c r="B76" s="62" t="s">
        <v>23</v>
      </c>
      <c r="C76" s="62"/>
      <c r="D76" s="76">
        <v>1090</v>
      </c>
      <c r="E76" s="76" t="s">
        <v>426</v>
      </c>
      <c r="F76" s="130" t="s">
        <v>381</v>
      </c>
    </row>
    <row r="77" spans="1:8" outlineLevel="1" x14ac:dyDescent="0.3">
      <c r="A77" s="234"/>
      <c r="B77" s="62" t="s">
        <v>24</v>
      </c>
      <c r="C77" s="62"/>
      <c r="D77" s="76">
        <v>199</v>
      </c>
      <c r="E77" s="76" t="s">
        <v>426</v>
      </c>
      <c r="F77" s="130" t="s">
        <v>381</v>
      </c>
    </row>
    <row r="78" spans="1:8" outlineLevel="1" x14ac:dyDescent="0.3">
      <c r="A78" s="234"/>
      <c r="B78" s="62" t="s">
        <v>25</v>
      </c>
      <c r="C78" s="62"/>
      <c r="D78" s="76">
        <v>305</v>
      </c>
      <c r="E78" s="76" t="s">
        <v>426</v>
      </c>
      <c r="F78" s="227" t="s">
        <v>381</v>
      </c>
    </row>
    <row r="79" spans="1:8" outlineLevel="1" x14ac:dyDescent="0.3">
      <c r="A79" s="234"/>
      <c r="B79" s="76" t="s">
        <v>531</v>
      </c>
      <c r="C79" s="76"/>
      <c r="D79" s="76">
        <v>253</v>
      </c>
      <c r="E79" s="276" t="s">
        <v>426</v>
      </c>
      <c r="F79" s="227" t="s">
        <v>381</v>
      </c>
    </row>
    <row r="81" spans="1:8" x14ac:dyDescent="0.3">
      <c r="A81" s="256" t="s">
        <v>551</v>
      </c>
      <c r="B81" s="242"/>
      <c r="C81" s="242"/>
      <c r="D81" s="125"/>
      <c r="E81" s="242"/>
      <c r="F81" s="242"/>
      <c r="G81" s="242"/>
      <c r="H81" s="242"/>
    </row>
    <row r="82" spans="1:8" outlineLevel="1" x14ac:dyDescent="0.3">
      <c r="A82" s="242"/>
      <c r="B82" s="99" t="s">
        <v>26</v>
      </c>
      <c r="C82" s="62"/>
      <c r="D82" s="76">
        <v>4800000</v>
      </c>
      <c r="E82" s="76" t="s">
        <v>426</v>
      </c>
      <c r="F82" s="130" t="s">
        <v>381</v>
      </c>
    </row>
    <row r="83" spans="1:8" outlineLevel="1" x14ac:dyDescent="0.3">
      <c r="A83" s="242"/>
      <c r="B83" s="99" t="s">
        <v>27</v>
      </c>
      <c r="C83" s="62"/>
      <c r="D83" s="76">
        <v>17400</v>
      </c>
      <c r="E83" s="76" t="s">
        <v>426</v>
      </c>
      <c r="F83" s="130" t="s">
        <v>381</v>
      </c>
    </row>
    <row r="84" spans="1:8" outlineLevel="1" x14ac:dyDescent="0.3">
      <c r="A84" s="242"/>
      <c r="B84" s="99" t="s">
        <v>28</v>
      </c>
      <c r="C84" s="62"/>
      <c r="D84" s="76">
        <v>20100</v>
      </c>
      <c r="E84" s="76" t="s">
        <v>426</v>
      </c>
      <c r="F84" s="130" t="s">
        <v>381</v>
      </c>
    </row>
    <row r="85" spans="1:8" outlineLevel="1" x14ac:dyDescent="0.3">
      <c r="A85" s="242"/>
      <c r="B85" s="99" t="s">
        <v>29</v>
      </c>
      <c r="C85" s="62"/>
      <c r="D85" s="76">
        <v>5710</v>
      </c>
      <c r="E85" s="76" t="s">
        <v>426</v>
      </c>
      <c r="F85" s="130" t="s">
        <v>381</v>
      </c>
    </row>
    <row r="86" spans="1:8" outlineLevel="1" x14ac:dyDescent="0.3">
      <c r="A86" s="242"/>
      <c r="B86" s="99" t="s">
        <v>30</v>
      </c>
      <c r="C86" s="62"/>
      <c r="D86" s="76"/>
      <c r="E86" s="76" t="s">
        <v>426</v>
      </c>
      <c r="F86" s="130" t="s">
        <v>381</v>
      </c>
    </row>
    <row r="87" spans="1:8" outlineLevel="1" x14ac:dyDescent="0.3">
      <c r="G87" t="s">
        <v>561</v>
      </c>
      <c r="H87" t="s">
        <v>562</v>
      </c>
    </row>
    <row r="88" spans="1:8" outlineLevel="1" x14ac:dyDescent="0.3">
      <c r="A88" s="235" t="s">
        <v>140</v>
      </c>
      <c r="B88" s="236" t="s">
        <v>539</v>
      </c>
      <c r="C88" s="235"/>
      <c r="D88" s="277">
        <v>207</v>
      </c>
      <c r="E88" s="277" t="s">
        <v>513</v>
      </c>
      <c r="F88" s="237" t="s">
        <v>514</v>
      </c>
      <c r="G88">
        <v>1</v>
      </c>
      <c r="H88">
        <v>10</v>
      </c>
    </row>
    <row r="89" spans="1:8" outlineLevel="1" x14ac:dyDescent="0.3">
      <c r="A89" s="235" t="s">
        <v>140</v>
      </c>
      <c r="B89" s="236" t="s">
        <v>540</v>
      </c>
      <c r="C89" s="235"/>
      <c r="D89" s="277">
        <v>385</v>
      </c>
      <c r="E89" s="277" t="s">
        <v>513</v>
      </c>
      <c r="F89" s="237" t="s">
        <v>514</v>
      </c>
      <c r="G89">
        <v>11</v>
      </c>
      <c r="H89">
        <v>250</v>
      </c>
    </row>
    <row r="90" spans="1:8" outlineLevel="1" x14ac:dyDescent="0.3">
      <c r="A90" s="235" t="s">
        <v>140</v>
      </c>
      <c r="B90" s="236" t="s">
        <v>541</v>
      </c>
      <c r="C90" s="235"/>
      <c r="D90" s="277">
        <v>600</v>
      </c>
      <c r="E90" s="277" t="s">
        <v>513</v>
      </c>
      <c r="F90" s="237" t="s">
        <v>514</v>
      </c>
      <c r="G90">
        <v>251</v>
      </c>
      <c r="H90">
        <v>5000</v>
      </c>
    </row>
    <row r="91" spans="1:8" outlineLevel="1" x14ac:dyDescent="0.3">
      <c r="A91" s="235" t="s">
        <v>140</v>
      </c>
      <c r="B91" s="236" t="s">
        <v>542</v>
      </c>
      <c r="C91" s="235"/>
      <c r="D91" s="277">
        <v>278</v>
      </c>
      <c r="E91" s="277" t="s">
        <v>513</v>
      </c>
      <c r="F91" s="237" t="s">
        <v>514</v>
      </c>
      <c r="G91">
        <v>5001</v>
      </c>
    </row>
    <row r="92" spans="1:8" outlineLevel="1" x14ac:dyDescent="0.3">
      <c r="A92" s="235" t="s">
        <v>140</v>
      </c>
      <c r="B92" s="236" t="s">
        <v>341</v>
      </c>
      <c r="C92" s="235"/>
      <c r="D92" s="277">
        <v>280</v>
      </c>
      <c r="E92" s="277" t="s">
        <v>513</v>
      </c>
      <c r="F92" s="237" t="s">
        <v>514</v>
      </c>
    </row>
    <row r="93" spans="1:8" outlineLevel="1" x14ac:dyDescent="0.3">
      <c r="C93" s="40"/>
    </row>
    <row r="94" spans="1:8" ht="28" outlineLevel="1" x14ac:dyDescent="0.3">
      <c r="A94" s="242"/>
      <c r="B94" s="238" t="s">
        <v>512</v>
      </c>
      <c r="C94" s="239"/>
      <c r="D94" s="240">
        <v>265</v>
      </c>
      <c r="E94" s="240" t="s">
        <v>513</v>
      </c>
      <c r="F94" s="241" t="s">
        <v>515</v>
      </c>
    </row>
    <row r="95" spans="1:8" ht="28" outlineLevel="1" x14ac:dyDescent="0.3">
      <c r="A95" s="242"/>
      <c r="B95" s="238" t="s">
        <v>516</v>
      </c>
      <c r="C95" s="239"/>
      <c r="D95" s="240">
        <v>426</v>
      </c>
      <c r="E95" s="240" t="s">
        <v>513</v>
      </c>
      <c r="F95" s="241" t="s">
        <v>517</v>
      </c>
    </row>
  </sheetData>
  <sheetProtection algorithmName="SHA-512" hashValue="8J9PtPyTycqCcLasQDU6qIEPaY5dUMKh5U0pTuPnpoVDRR897nUSrIS8EBgEB50eTfisMnVswCmZy+Mrv5bB5A==" saltValue="7Mub2jYo3sbN+umHTZh7Hw==" spinCount="100000" sheet="1" objects="1" formatCells="0" formatColumns="0" formatRows="0" sort="0" autoFilter="0"/>
  <hyperlinks>
    <hyperlink ref="F6" r:id="rId1" xr:uid="{37D43DEA-4867-4F77-BD02-5E90252AA084}"/>
    <hyperlink ref="F7:F9" r:id="rId2" display="ECODIAG" xr:uid="{51C2BE3A-801E-49FA-9DDB-24B15EA6F22A}"/>
    <hyperlink ref="F22" r:id="rId3" xr:uid="{AC3D03F1-92D1-41F6-8A6E-AA1B1D1B402D}"/>
    <hyperlink ref="F75" r:id="rId4" xr:uid="{6991A977-623A-47C3-A08F-0EAA6E357DC8}"/>
    <hyperlink ref="F76" r:id="rId5" xr:uid="{0AFAF9C7-48DE-4D62-BD99-2F674FCFB9E8}"/>
    <hyperlink ref="F77" r:id="rId6" xr:uid="{C5D69D4F-D5A7-45AD-A034-98999DDAD994}"/>
    <hyperlink ref="F78" r:id="rId7" xr:uid="{6846A5B2-B8DC-4373-AC02-18D4EC1BC005}"/>
    <hyperlink ref="F82" r:id="rId8" xr:uid="{6BE4AD33-2851-4482-B6C3-D70CA58DFF10}"/>
    <hyperlink ref="F83" r:id="rId9" xr:uid="{103B6B9B-7460-435F-9B27-BA371363B545}"/>
    <hyperlink ref="F84" r:id="rId10" xr:uid="{BBB1BBF3-C55D-46E3-B82B-402A51473DA6}"/>
    <hyperlink ref="F85" r:id="rId11" xr:uid="{4523CC7F-6300-44AD-923D-85513451F8E9}"/>
    <hyperlink ref="F86" r:id="rId12" xr:uid="{18654961-4433-4F74-B5BA-B1A1DD0904ED}"/>
    <hyperlink ref="F39" r:id="rId13" xr:uid="{BD1E5013-B5D4-498C-91E3-B40E369EE642}"/>
    <hyperlink ref="F40" r:id="rId14" xr:uid="{0C5BB54F-97EB-444A-9C8B-D7F2EB3BB622}"/>
    <hyperlink ref="F41" r:id="rId15" xr:uid="{88AA97BA-840C-4858-B652-6F8275F0CA10}"/>
    <hyperlink ref="F42" r:id="rId16" xr:uid="{A6CC57B5-DB3E-4762-8F2F-C6FA15EE00B5}"/>
    <hyperlink ref="F43" r:id="rId17" xr:uid="{E3FADE84-B90E-49B3-9915-19E237EF94FE}"/>
    <hyperlink ref="F49" r:id="rId18" xr:uid="{3262B779-2215-4116-8459-7D5D48E27BA1}"/>
    <hyperlink ref="F23" r:id="rId19" xr:uid="{AB2D8BD4-BA0A-42D9-B3AB-47079BA7E042}"/>
    <hyperlink ref="F95" r:id="rId20" xr:uid="{057FB710-FCB9-43E5-BCBD-7017E9D3DF45}"/>
    <hyperlink ref="F94" r:id="rId21" xr:uid="{82A59CEB-17AB-4978-8327-DC2F27ED2F97}"/>
    <hyperlink ref="F79" r:id="rId22" xr:uid="{7C3D01E9-5D3D-4DC8-9009-1AAC4D8110AE}"/>
  </hyperlinks>
  <pageMargins left="0.7" right="0.7" top="0.75" bottom="0.75" header="0.3" footer="0.3"/>
  <pageSetup paperSize="9" orientation="portrait" horizontalDpi="360" verticalDpi="360" r:id="rId23"/>
  <legacyDrawing r:id="rId2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E U E A A B Q S w M E F A A C A A g A I G s 3 V X / z q 9 W m A A A A 9 g A A A B I A H A B D b 2 5 m a W c v U G F j a 2 F n Z S 5 4 b W w g o h g A K K A U A A A A A A A A A A A A A A A A A A A A A A A A A A A A h Y 8 x D o I w G I W v Q r r T F k w M k p 8 y m D h J Y j Q x r k 2 p 0 A j F t M V y N w e P 5 B X E K O r m + L 7 3 D e / d r z f I h 7 Y J L t J Y 1 e k M R Z i i Q G r R l U p X G e r d M U x Q z m D D x Y l X M h h l b d P B l h m q n T u n h H j v s Z / h z l Q k p j Q i h 2 K 9 E 7 V s O f r I 6 r 8 c K m 0 d 1 0 I i B v v X G B b j i C Z 4 k c w x B T J B K J T + C v G 4 9 9 n + Q F j 2 j e u N Z E c T r r Z A p g j k / Y E 9 A F B L A w Q U A A I A C A A g a z d 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I G s 3 V V h 8 Z n E 9 A Q A A u w Q A A B M A H A B G b 3 J t d W x h c y 9 T Z W N 0 a W 9 u M S 5 t I K I Y A C i g F A A A A A A A A A A A A A A A A A A A A A A A A A A A A O 2 S Q U + D M B i G 7 y T 8 h 6 a 7 Q F I I Y 2 4 6 F 0 6 g i R c 1 2 z y J W Y B 9 w y a l x b a Q L c t + 0 H 6 H f 8 w S 4 s F E T n p c L / 3 6 t H 2 / v s 2 r o N B U c L T q 5 / H C t m x L v W c S t m i E y 4 Z u w c s F 5 6 C 8 W m a a f j S m 4 k 0 F s i s 9 C a o W X G U 5 A w / 2 t Z D a a 0 E q o + T l o D O M I s R A 2 x Y y Y y U a W Y A h s W r 9 R B R G h G v n n j L w Y 8 G 1 W S g H x 7 f p i z I K K c t 4 m a e r A x d M l I d E 0 h b S S b B 5 X j 4 l a R i E 4 S Y I J p u H x 2 X 6 1 z f 6 h W q x S 1 4 T Y L S i G m S E C S Y o F q y p u I r m B N 3 x Q m w p L 6 P Z N A j G b y 7 p / Y z w + l A D q s z e j n 6 e O 6 / r r o m / l h l X O y G r X q M 7 p Z z e P T k e c U / H p o f u 7 m v Y 6 x N B 3 z w c 4 J M B f j X A p w N 8 N s C v B / j N A J / / 4 C f X t i j / / V / + N 1 L I C d 1 L r C 6 x w o s v U E s B A i 0 A F A A C A A g A I G s 3 V X / z q 9 W m A A A A 9 g A A A B I A A A A A A A A A A A A A A A A A A A A A A E N v b m Z p Z y 9 Q Y W N r Y W d l L n h t b F B L A Q I t A B Q A A g A I A C B r N 1 U P y u m r p A A A A O k A A A A T A A A A A A A A A A A A A A A A A P I A A A B b Q 2 9 u d G V u d F 9 U e X B l c 1 0 u e G 1 s U E s B A i 0 A F A A C A A g A I G s 3 V V h 8 Z n E 9 A Q A A u w Q A A B M A A A A A A A A A A A A A A A A A 4 w E A A E Z v c m 1 1 b G F z L 1 N l Y 3 R p b 2 4 x L m 1 Q S w U G A A A A A A M A A w D C A A A A b Q 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j S A A A A A A A A B r I A 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2 d 1 a W R l L W J v b m 5 l c y 1 w c m F 0 a X F 1 Z X M t b n V t Z X J p c X V l L X J l c 3 B v b n N h Y m x l L W V 4 c G 9 y d C 1 2 Z X J z a W 9 u L W J l d G 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U 3 R h d H V z I i B W Y W x 1 Z T 0 i c 0 N v b X B s Z X R l 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X S I g L z 4 8 R W 5 0 c n k g V H l w Z T 0 i R m l s b E N v b H V t b l R 5 c G V z I i B W Y W x 1 Z T 0 i c 0 J n W U d C Z 1 l H Q m d Z R y I g L z 4 8 R W 5 0 c n k g V H l w Z T 0 i R m l s b E x h c 3 R V c G R h d G V k I i B W Y W x 1 Z T 0 i Z D I w M j I t M D k t M j F U M T Q 6 M T g 6 M z U u M T A x N j A 1 M l o i I C 8 + P E V u d H J 5 I F R 5 c G U 9 I k Z p b G x F c n J v c k N v d W 5 0 I i B W Y W x 1 Z T 0 i b D A i I C 8 + P E V u d H J 5 I F R 5 c G U 9 I k Z p b G x F c n J v c k N v Z G U i I F Z h b H V l P S J z V W 5 r b m 9 3 b i I g L z 4 8 R W 5 0 c n k g V H l w Z T 0 i R m l s b E N v d W 5 0 I i B W Y W x 1 Z T 0 i b D U 3 I i A v P j x F b n R y e S B U e X B l P S J B Z G R l Z F R v R G F 0 Y U 1 v Z G V s I i B W Y W x 1 Z T 0 i b D A i I C 8 + P E V u d H J 5 I F R 5 c G U 9 I l J l b G F 0 a W 9 u c 2 h p c E l u Z m 9 D b 2 5 0 Y W l u Z X I i I F Z h b H V l P S J z e y Z x d W 9 0 O 2 N v b H V t b k N v d W 5 0 J n F 1 b 3 Q 7 O j k s J n F 1 b 3 Q 7 a 2 V 5 Q 2 9 s d W 1 u T m F t Z X M m c X V v d D s 6 W 1 0 s J n F 1 b 3 Q 7 c X V l c n l S Z W x h d G l v b n N o a X B z J n F 1 b 3 Q 7 O l t d L C Z x d W 9 0 O 2 N v b H V t b k l k Z W 5 0 a X R p Z X M m c X V v d D s 6 W y Z x d W 9 0 O 1 N l Y 3 R p b 2 4 x L 2 d 1 a W R l L W J v b m 5 l c y 1 w c m F 0 a X F 1 Z X M t b n V t Z X J p c X V l L X J l c 3 B v b n N h Y m x l L W V 4 c G 9 y d C 1 2 Z X J z a W 9 u L W J l d G E v Q X V 0 b 1 J l b W 9 2 Z W R D b 2 x 1 b W 5 z M S 5 7 Q 2 9 s d W 1 u M S w w f S Z x d W 9 0 O y w m c X V v d D t T Z W N 0 a W 9 u M S 9 n d W l k Z S 1 i b 2 5 u Z X M t c H J h d G l x d W V z L W 5 1 b W V y a X F 1 Z S 1 y Z X N w b 2 5 z Y W J s Z S 1 l e H B v c n Q t d m V y c 2 l v b i 1 i Z X R h L 0 F 1 d G 9 S Z W 1 v d m V k Q 2 9 s d W 1 u c z E u e 0 N v b H V t b j I s M X 0 m c X V v d D s s J n F 1 b 3 Q 7 U 2 V j d G l v b j E v Z 3 V p Z G U t Y m 9 u b m V z L X B y Y X R p c X V l c y 1 u d W 1 l c m l x d W U t c m V z c G 9 u c 2 F i b G U t Z X h w b 3 J 0 L X Z l c n N p b 2 4 t Y m V 0 Y S 9 B d X R v U m V t b 3 Z l Z E N v b H V t b n M x L n t D b 2 x 1 b W 4 z L D J 9 J n F 1 b 3 Q 7 L C Z x d W 9 0 O 1 N l Y 3 R p b 2 4 x L 2 d 1 a W R l L W J v b m 5 l c y 1 w c m F 0 a X F 1 Z X M t b n V t Z X J p c X V l L X J l c 3 B v b n N h Y m x l L W V 4 c G 9 y d C 1 2 Z X J z a W 9 u L W J l d G E v Q X V 0 b 1 J l b W 9 2 Z W R D b 2 x 1 b W 5 z M S 5 7 Q 2 9 s d W 1 u N C w z f S Z x d W 9 0 O y w m c X V v d D t T Z W N 0 a W 9 u M S 9 n d W l k Z S 1 i b 2 5 u Z X M t c H J h d G l x d W V z L W 5 1 b W V y a X F 1 Z S 1 y Z X N w b 2 5 z Y W J s Z S 1 l e H B v c n Q t d m V y c 2 l v b i 1 i Z X R h L 0 F 1 d G 9 S Z W 1 v d m V k Q 2 9 s d W 1 u c z E u e 0 N v b H V t b j U s N H 0 m c X V v d D s s J n F 1 b 3 Q 7 U 2 V j d G l v b j E v Z 3 V p Z G U t Y m 9 u b m V z L X B y Y X R p c X V l c y 1 u d W 1 l c m l x d W U t c m V z c G 9 u c 2 F i b G U t Z X h w b 3 J 0 L X Z l c n N p b 2 4 t Y m V 0 Y S 9 B d X R v U m V t b 3 Z l Z E N v b H V t b n M x L n t D b 2 x 1 b W 4 2 L D V 9 J n F 1 b 3 Q 7 L C Z x d W 9 0 O 1 N l Y 3 R p b 2 4 x L 2 d 1 a W R l L W J v b m 5 l c y 1 w c m F 0 a X F 1 Z X M t b n V t Z X J p c X V l L X J l c 3 B v b n N h Y m x l L W V 4 c G 9 y d C 1 2 Z X J z a W 9 u L W J l d G E v Q X V 0 b 1 J l b W 9 2 Z W R D b 2 x 1 b W 5 z M S 5 7 Q 2 9 s d W 1 u N y w 2 f S Z x d W 9 0 O y w m c X V v d D t T Z W N 0 a W 9 u M S 9 n d W l k Z S 1 i b 2 5 u Z X M t c H J h d G l x d W V z L W 5 1 b W V y a X F 1 Z S 1 y Z X N w b 2 5 z Y W J s Z S 1 l e H B v c n Q t d m V y c 2 l v b i 1 i Z X R h L 0 F 1 d G 9 S Z W 1 v d m V k Q 2 9 s d W 1 u c z E u e 0 N v b H V t b j g s N 3 0 m c X V v d D s s J n F 1 b 3 Q 7 U 2 V j d G l v b j E v Z 3 V p Z G U t Y m 9 u b m V z L X B y Y X R p c X V l c y 1 u d W 1 l c m l x d W U t c m V z c G 9 u c 2 F i b G U t Z X h w b 3 J 0 L X Z l c n N p b 2 4 t Y m V 0 Y S 9 B d X R v U m V t b 3 Z l Z E N v b H V t b n M x L n t D b 2 x 1 b W 4 5 L D h 9 J n F 1 b 3 Q 7 X S w m c X V v d D t D b 2 x 1 b W 5 D b 3 V u d C Z x d W 9 0 O z o 5 L C Z x d W 9 0 O 0 t l e U N v b H V t b k 5 h b W V z J n F 1 b 3 Q 7 O l t d L C Z x d W 9 0 O 0 N v b H V t b k l k Z W 5 0 a X R p Z X M m c X V v d D s 6 W y Z x d W 9 0 O 1 N l Y 3 R p b 2 4 x L 2 d 1 a W R l L W J v b m 5 l c y 1 w c m F 0 a X F 1 Z X M t b n V t Z X J p c X V l L X J l c 3 B v b n N h Y m x l L W V 4 c G 9 y d C 1 2 Z X J z a W 9 u L W J l d G E v Q X V 0 b 1 J l b W 9 2 Z W R D b 2 x 1 b W 5 z M S 5 7 Q 2 9 s d W 1 u M S w w f S Z x d W 9 0 O y w m c X V v d D t T Z W N 0 a W 9 u M S 9 n d W l k Z S 1 i b 2 5 u Z X M t c H J h d G l x d W V z L W 5 1 b W V y a X F 1 Z S 1 y Z X N w b 2 5 z Y W J s Z S 1 l e H B v c n Q t d m V y c 2 l v b i 1 i Z X R h L 0 F 1 d G 9 S Z W 1 v d m V k Q 2 9 s d W 1 u c z E u e 0 N v b H V t b j I s M X 0 m c X V v d D s s J n F 1 b 3 Q 7 U 2 V j d G l v b j E v Z 3 V p Z G U t Y m 9 u b m V z L X B y Y X R p c X V l c y 1 u d W 1 l c m l x d W U t c m V z c G 9 u c 2 F i b G U t Z X h w b 3 J 0 L X Z l c n N p b 2 4 t Y m V 0 Y S 9 B d X R v U m V t b 3 Z l Z E N v b H V t b n M x L n t D b 2 x 1 b W 4 z L D J 9 J n F 1 b 3 Q 7 L C Z x d W 9 0 O 1 N l Y 3 R p b 2 4 x L 2 d 1 a W R l L W J v b m 5 l c y 1 w c m F 0 a X F 1 Z X M t b n V t Z X J p c X V l L X J l c 3 B v b n N h Y m x l L W V 4 c G 9 y d C 1 2 Z X J z a W 9 u L W J l d G E v Q X V 0 b 1 J l b W 9 2 Z W R D b 2 x 1 b W 5 z M S 5 7 Q 2 9 s d W 1 u N C w z f S Z x d W 9 0 O y w m c X V v d D t T Z W N 0 a W 9 u M S 9 n d W l k Z S 1 i b 2 5 u Z X M t c H J h d G l x d W V z L W 5 1 b W V y a X F 1 Z S 1 y Z X N w b 2 5 z Y W J s Z S 1 l e H B v c n Q t d m V y c 2 l v b i 1 i Z X R h L 0 F 1 d G 9 S Z W 1 v d m V k Q 2 9 s d W 1 u c z E u e 0 N v b H V t b j U s N H 0 m c X V v d D s s J n F 1 b 3 Q 7 U 2 V j d G l v b j E v Z 3 V p Z G U t Y m 9 u b m V z L X B y Y X R p c X V l c y 1 u d W 1 l c m l x d W U t c m V z c G 9 u c 2 F i b G U t Z X h w b 3 J 0 L X Z l c n N p b 2 4 t Y m V 0 Y S 9 B d X R v U m V t b 3 Z l Z E N v b H V t b n M x L n t D b 2 x 1 b W 4 2 L D V 9 J n F 1 b 3 Q 7 L C Z x d W 9 0 O 1 N l Y 3 R p b 2 4 x L 2 d 1 a W R l L W J v b m 5 l c y 1 w c m F 0 a X F 1 Z X M t b n V t Z X J p c X V l L X J l c 3 B v b n N h Y m x l L W V 4 c G 9 y d C 1 2 Z X J z a W 9 u L W J l d G E v Q X V 0 b 1 J l b W 9 2 Z W R D b 2 x 1 b W 5 z M S 5 7 Q 2 9 s d W 1 u N y w 2 f S Z x d W 9 0 O y w m c X V v d D t T Z W N 0 a W 9 u M S 9 n d W l k Z S 1 i b 2 5 u Z X M t c H J h d G l x d W V z L W 5 1 b W V y a X F 1 Z S 1 y Z X N w b 2 5 z Y W J s Z S 1 l e H B v c n Q t d m V y c 2 l v b i 1 i Z X R h L 0 F 1 d G 9 S Z W 1 v d m V k Q 2 9 s d W 1 u c z E u e 0 N v b H V t b j g s N 3 0 m c X V v d D s s J n F 1 b 3 Q 7 U 2 V j d G l v b j E v Z 3 V p Z G U t Y m 9 u b m V z L X B y Y X R p c X V l c y 1 u d W 1 l c m l x d W U t c m V z c G 9 u c 2 F i b G U t Z X h w b 3 J 0 L X Z l c n N p b 2 4 t Y m V 0 Y S 9 B d X R v U m V t b 3 Z l Z E N v b H V t b n M x L n t D b 2 x 1 b W 4 5 L D h 9 J n F 1 b 3 Q 7 X S w m c X V v d D t S Z W x h d G l v b n N o a X B J b m Z v J n F 1 b 3 Q 7 O l t d f S I g L z 4 8 L 1 N 0 Y W J s Z U V u d H J p Z X M + P C 9 J d G V t P j x J d G V t P j x J d G V t T G 9 j Y X R p b 2 4 + P E l 0 Z W 1 U e X B l P k Z v c m 1 1 b G E 8 L 0 l 0 Z W 1 U e X B l P j x J d G V t U G F 0 a D 5 T Z W N 0 a W 9 u M S 9 n d W l k Z S 1 i b 2 5 u Z X M t c H J h d G l x d W V z L W 5 1 b W V y a X F 1 Z S 1 y Z X N w b 2 5 z Y W J s Z S 1 l e H B v c n Q t d m V y c 2 l v b i 1 i Z X R h L 1 N v d X J j Z T w v S X R l b V B h d G g + P C 9 J d G V t T G 9 j Y X R p b 2 4 + P F N 0 Y W J s Z U V u d H J p Z X M g L z 4 8 L 0 l 0 Z W 0 + P E l 0 Z W 0 + P E l 0 Z W 1 M b 2 N h d G l v b j 4 8 S X R l b V R 5 c G U + R m 9 y b X V s Y T w v S X R l b V R 5 c G U + P E l 0 Z W 1 Q Y X R o P l N l Y 3 R p b 2 4 x L 2 d 1 a W R l L W J v b m 5 l c y 1 w c m F 0 a X F 1 Z X M t b n V t Z X J p c X V l L X J l c 3 B v b n N h Y m x l L W V 4 c G 9 y d C 1 2 Z X J z a W 9 u L W J l d G E v V H l w Z S U y M G 1 v Z G l m a S V D M y V B O T w v S X R l b V B h d G g + P C 9 J d G V t T G 9 j Y X R p b 2 4 + P F N 0 Y W J s Z U V u d H J p Z X M g L z 4 8 L 0 l 0 Z W 0 + P E l 0 Z W 0 + P E l 0 Z W 1 M b 2 N h d G l v b j 4 8 S X R l b V R 5 c G U + R m 9 y b X V s Y T w v S X R l b V R 5 c G U + P E l 0 Z W 1 Q Y X R o P l N l Y 3 R p b 2 4 x L 2 d 1 a W R l L W J v b m 5 l c y 1 w c m F 0 a X F 1 Z X M t b n V t Z X J p c X V l L X J l c 3 B v b n N h Y m x l L W V 4 c G 9 y d C 1 2 Z X J z a W 9 u L W J l d G E l M j A o M i k 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n d W l k Z V 9 i b 2 5 u Z X N f c H J h d G l x d W V z X 2 5 1 b W V y a X F 1 Z V 9 y Z X N w b 2 5 z Y W J s Z V 9 l e H B v c n R f d m V y c 2 l v b l 9 i Z X R h I i A v P j x F b n R y e S B U e X B l P S J G a W x s Z W R D b 2 1 w b G V 0 Z V J l c 3 V s d F R v V 2 9 y a 3 N o Z W V 0 I i B W Y W x 1 Z T 0 i b D E i I C 8 + P E V u d H J 5 I F R 5 c G U 9 I l J l b G F 0 a W 9 u c 2 h p c E l u Z m 9 D b 2 5 0 Y W l u Z X I i I F Z h b H V l P S J z e y Z x d W 9 0 O 2 N v b H V t b k N v d W 5 0 J n F 1 b 3 Q 7 O j k s J n F 1 b 3 Q 7 a 2 V 5 Q 2 9 s d W 1 u T m F t Z X M m c X V v d D s 6 W 1 0 s J n F 1 b 3 Q 7 c X V l c n l S Z W x h d G l v b n N o a X B z J n F 1 b 3 Q 7 O l t d L C Z x d W 9 0 O 2 N v b H V t b k l k Z W 5 0 a X R p Z X M m c X V v d D s 6 W y Z x d W 9 0 O 1 N l Y 3 R p b 2 4 x L 2 d 1 a W R l L W J v b m 5 l c y 1 w c m F 0 a X F 1 Z X M t b n V t Z X J p c X V l L X J l c 3 B v b n N h Y m x l L W V 4 c G 9 y d C 1 2 Z X J z a W 9 u L W J l d G E v Q X V 0 b 1 J l b W 9 2 Z W R D b 2 x 1 b W 5 z M S 5 7 Q 2 9 s d W 1 u M S w w f S Z x d W 9 0 O y w m c X V v d D t T Z W N 0 a W 9 u M S 9 n d W l k Z S 1 i b 2 5 u Z X M t c H J h d G l x d W V z L W 5 1 b W V y a X F 1 Z S 1 y Z X N w b 2 5 z Y W J s Z S 1 l e H B v c n Q t d m V y c 2 l v b i 1 i Z X R h L 0 F 1 d G 9 S Z W 1 v d m V k Q 2 9 s d W 1 u c z E u e 0 N v b H V t b j I s M X 0 m c X V v d D s s J n F 1 b 3 Q 7 U 2 V j d G l v b j E v Z 3 V p Z G U t Y m 9 u b m V z L X B y Y X R p c X V l c y 1 u d W 1 l c m l x d W U t c m V z c G 9 u c 2 F i b G U t Z X h w b 3 J 0 L X Z l c n N p b 2 4 t Y m V 0 Y S 9 B d X R v U m V t b 3 Z l Z E N v b H V t b n M x L n t D b 2 x 1 b W 4 z L D J 9 J n F 1 b 3 Q 7 L C Z x d W 9 0 O 1 N l Y 3 R p b 2 4 x L 2 d 1 a W R l L W J v b m 5 l c y 1 w c m F 0 a X F 1 Z X M t b n V t Z X J p c X V l L X J l c 3 B v b n N h Y m x l L W V 4 c G 9 y d C 1 2 Z X J z a W 9 u L W J l d G E v Q X V 0 b 1 J l b W 9 2 Z W R D b 2 x 1 b W 5 z M S 5 7 Q 2 9 s d W 1 u N C w z f S Z x d W 9 0 O y w m c X V v d D t T Z W N 0 a W 9 u M S 9 n d W l k Z S 1 i b 2 5 u Z X M t c H J h d G l x d W V z L W 5 1 b W V y a X F 1 Z S 1 y Z X N w b 2 5 z Y W J s Z S 1 l e H B v c n Q t d m V y c 2 l v b i 1 i Z X R h L 0 F 1 d G 9 S Z W 1 v d m V k Q 2 9 s d W 1 u c z E u e 0 N v b H V t b j U s N H 0 m c X V v d D s s J n F 1 b 3 Q 7 U 2 V j d G l v b j E v Z 3 V p Z G U t Y m 9 u b m V z L X B y Y X R p c X V l c y 1 u d W 1 l c m l x d W U t c m V z c G 9 u c 2 F i b G U t Z X h w b 3 J 0 L X Z l c n N p b 2 4 t Y m V 0 Y S 9 B d X R v U m V t b 3 Z l Z E N v b H V t b n M x L n t D b 2 x 1 b W 4 2 L D V 9 J n F 1 b 3 Q 7 L C Z x d W 9 0 O 1 N l Y 3 R p b 2 4 x L 2 d 1 a W R l L W J v b m 5 l c y 1 w c m F 0 a X F 1 Z X M t b n V t Z X J p c X V l L X J l c 3 B v b n N h Y m x l L W V 4 c G 9 y d C 1 2 Z X J z a W 9 u L W J l d G E v Q X V 0 b 1 J l b W 9 2 Z W R D b 2 x 1 b W 5 z M S 5 7 Q 2 9 s d W 1 u N y w 2 f S Z x d W 9 0 O y w m c X V v d D t T Z W N 0 a W 9 u M S 9 n d W l k Z S 1 i b 2 5 u Z X M t c H J h d G l x d W V z L W 5 1 b W V y a X F 1 Z S 1 y Z X N w b 2 5 z Y W J s Z S 1 l e H B v c n Q t d m V y c 2 l v b i 1 i Z X R h L 0 F 1 d G 9 S Z W 1 v d m V k Q 2 9 s d W 1 u c z E u e 0 N v b H V t b j g s N 3 0 m c X V v d D s s J n F 1 b 3 Q 7 U 2 V j d G l v b j E v Z 3 V p Z G U t Y m 9 u b m V z L X B y Y X R p c X V l c y 1 u d W 1 l c m l x d W U t c m V z c G 9 u c 2 F i b G U t Z X h w b 3 J 0 L X Z l c n N p b 2 4 t Y m V 0 Y S 9 B d X R v U m V t b 3 Z l Z E N v b H V t b n M x L n t D b 2 x 1 b W 4 5 L D h 9 J n F 1 b 3 Q 7 X S w m c X V v d D t D b 2 x 1 b W 5 D b 3 V u d C Z x d W 9 0 O z o 5 L C Z x d W 9 0 O 0 t l e U N v b H V t b k 5 h b W V z J n F 1 b 3 Q 7 O l t d L C Z x d W 9 0 O 0 N v b H V t b k l k Z W 5 0 a X R p Z X M m c X V v d D s 6 W y Z x d W 9 0 O 1 N l Y 3 R p b 2 4 x L 2 d 1 a W R l L W J v b m 5 l c y 1 w c m F 0 a X F 1 Z X M t b n V t Z X J p c X V l L X J l c 3 B v b n N h Y m x l L W V 4 c G 9 y d C 1 2 Z X J z a W 9 u L W J l d G E v Q X V 0 b 1 J l b W 9 2 Z W R D b 2 x 1 b W 5 z M S 5 7 Q 2 9 s d W 1 u M S w w f S Z x d W 9 0 O y w m c X V v d D t T Z W N 0 a W 9 u M S 9 n d W l k Z S 1 i b 2 5 u Z X M t c H J h d G l x d W V z L W 5 1 b W V y a X F 1 Z S 1 y Z X N w b 2 5 z Y W J s Z S 1 l e H B v c n Q t d m V y c 2 l v b i 1 i Z X R h L 0 F 1 d G 9 S Z W 1 v d m V k Q 2 9 s d W 1 u c z E u e 0 N v b H V t b j I s M X 0 m c X V v d D s s J n F 1 b 3 Q 7 U 2 V j d G l v b j E v Z 3 V p Z G U t Y m 9 u b m V z L X B y Y X R p c X V l c y 1 u d W 1 l c m l x d W U t c m V z c G 9 u c 2 F i b G U t Z X h w b 3 J 0 L X Z l c n N p b 2 4 t Y m V 0 Y S 9 B d X R v U m V t b 3 Z l Z E N v b H V t b n M x L n t D b 2 x 1 b W 4 z L D J 9 J n F 1 b 3 Q 7 L C Z x d W 9 0 O 1 N l Y 3 R p b 2 4 x L 2 d 1 a W R l L W J v b m 5 l c y 1 w c m F 0 a X F 1 Z X M t b n V t Z X J p c X V l L X J l c 3 B v b n N h Y m x l L W V 4 c G 9 y d C 1 2 Z X J z a W 9 u L W J l d G E v Q X V 0 b 1 J l b W 9 2 Z W R D b 2 x 1 b W 5 z M S 5 7 Q 2 9 s d W 1 u N C w z f S Z x d W 9 0 O y w m c X V v d D t T Z W N 0 a W 9 u M S 9 n d W l k Z S 1 i b 2 5 u Z X M t c H J h d G l x d W V z L W 5 1 b W V y a X F 1 Z S 1 y Z X N w b 2 5 z Y W J s Z S 1 l e H B v c n Q t d m V y c 2 l v b i 1 i Z X R h L 0 F 1 d G 9 S Z W 1 v d m V k Q 2 9 s d W 1 u c z E u e 0 N v b H V t b j U s N H 0 m c X V v d D s s J n F 1 b 3 Q 7 U 2 V j d G l v b j E v Z 3 V p Z G U t Y m 9 u b m V z L X B y Y X R p c X V l c y 1 u d W 1 l c m l x d W U t c m V z c G 9 u c 2 F i b G U t Z X h w b 3 J 0 L X Z l c n N p b 2 4 t Y m V 0 Y S 9 B d X R v U m V t b 3 Z l Z E N v b H V t b n M x L n t D b 2 x 1 b W 4 2 L D V 9 J n F 1 b 3 Q 7 L C Z x d W 9 0 O 1 N l Y 3 R p b 2 4 x L 2 d 1 a W R l L W J v b m 5 l c y 1 w c m F 0 a X F 1 Z X M t b n V t Z X J p c X V l L X J l c 3 B v b n N h Y m x l L W V 4 c G 9 y d C 1 2 Z X J z a W 9 u L W J l d G E v Q X V 0 b 1 J l b W 9 2 Z W R D b 2 x 1 b W 5 z M S 5 7 Q 2 9 s d W 1 u N y w 2 f S Z x d W 9 0 O y w m c X V v d D t T Z W N 0 a W 9 u M S 9 n d W l k Z S 1 i b 2 5 u Z X M t c H J h d G l x d W V z L W 5 1 b W V y a X F 1 Z S 1 y Z X N w b 2 5 z Y W J s Z S 1 l e H B v c n Q t d m V y c 2 l v b i 1 i Z X R h L 0 F 1 d G 9 S Z W 1 v d m V k Q 2 9 s d W 1 u c z E u e 0 N v b H V t b j g s N 3 0 m c X V v d D s s J n F 1 b 3 Q 7 U 2 V j d G l v b j E v Z 3 V p Z G U t Y m 9 u b m V z L X B y Y X R p c X V l c y 1 u d W 1 l c m l x d W U t c m V z c G 9 u c 2 F i b G U t Z X h w b 3 J 0 L X Z l c n N p b 2 4 t Y m V 0 Y S 9 B d X R v U m V t b 3 Z l Z E N v b H V t b n M x L n t D b 2 x 1 b W 4 5 L D h 9 J n F 1 b 3 Q 7 X S w m c X V v d D t S Z W x h d G l v b n N o a X B J b m Z v J n F 1 b 3 Q 7 O l t d f S I g L z 4 8 R W 5 0 c n k g V H l w Z T 0 i R m l s b F N 0 Y X R 1 c y I g V m F s d W U 9 I n N D b 2 1 w b G V 0 Z 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1 0 i I C 8 + P E V u d H J 5 I F R 5 c G U 9 I k Z p b G x D b 2 x 1 b W 5 U e X B l c y I g V m F s d W U 9 I n N C Z 1 l H Q m d Z R 0 J n W U c i I C 8 + P E V u d H J 5 I F R 5 c G U 9 I k Z p b G x M Y X N 0 V X B k Y X R l Z C I g V m F s d W U 9 I m Q y M D I y L T A 5 L T I z V D E x O j A z O j I x L j M 2 N T A y N z F a I i A v P j x F b n R y e S B U e X B l P S J G a W x s R X J y b 3 J D b 3 V u d C I g V m F s d W U 9 I m w w I i A v P j x F b n R y e S B U e X B l P S J G a W x s R X J y b 3 J D b 2 R l I i B W Y W x 1 Z T 0 i c 1 V u a 2 5 v d 2 4 i I C 8 + P E V u d H J 5 I F R 5 c G U 9 I k Z p b G x D b 3 V u d C I g V m F s d W U 9 I m w 1 N y I g L z 4 8 R W 5 0 c n k g V H l w Z T 0 i Q W R k Z W R U b 0 R h d G F N b 2 R l b C I g V m F s d W U 9 I m w w I i A v P j w v U 3 R h Y m x l R W 5 0 c m l l c z 4 8 L 0 l 0 Z W 0 + P E l 0 Z W 0 + P E l 0 Z W 1 M b 2 N h d G l v b j 4 8 S X R l b V R 5 c G U + R m 9 y b X V s Y T w v S X R l b V R 5 c G U + P E l 0 Z W 1 Q Y X R o P l N l Y 3 R p b 2 4 x L 2 d 1 a W R l L W J v b m 5 l c y 1 w c m F 0 a X F 1 Z X M t b n V t Z X J p c X V l L X J l c 3 B v b n N h Y m x l L W V 4 c G 9 y d C 1 2 Z X J z a W 9 u L W J l d G E l M j A o M i k v U 2 9 1 c m N l P C 9 J d G V t U G F 0 a D 4 8 L 0 l 0 Z W 1 M b 2 N h d G l v b j 4 8 U 3 R h Y m x l R W 5 0 c m l l c y A v P j w v S X R l b T 4 8 S X R l b T 4 8 S X R l b U x v Y 2 F 0 a W 9 u P j x J d G V t V H l w Z T 5 G b 3 J t d W x h P C 9 J d G V t V H l w Z T 4 8 S X R l b V B h d G g + U 2 V j d G l v b j E v Z 3 V p Z G U t Y m 9 u b m V z L X B y Y X R p c X V l c y 1 u d W 1 l c m l x d W U t c m V z c G 9 u c 2 F i b G U t Z X h w b 3 J 0 L X Z l c n N p b 2 4 t Y m V 0 Y S U y M C g y K S 9 U e X B l J T I w b W 9 k a W Z p J U M z J U E 5 P C 9 J d G V t U G F 0 a D 4 8 L 0 l 0 Z W 1 M b 2 N h d G l v b j 4 8 U 3 R h Y m x l R W 5 0 c m l l c y A v P j w v S X R l b T 4 8 L 0 l 0 Z W 1 z P j w v T G 9 j Y W x Q Y W N r Y W d l T W V 0 Y W R h d G F G a W x l P h Y A A A B Q S w U G A A A A A A A A A A A A A A A A A A A A A A A A J g E A A A E A A A D Q j J 3 f A R X R E Y x 6 A M B P w p f r A Q A A A K H M w P Z Z X y V E g o 6 D s M C J 8 h 0 A A A A A A g A A A A A A E G Y A A A A B A A A g A A A A 9 8 l s S C R y 6 L Q a T o 5 8 a N v D Y 8 U o T R V s s P + D N J x 4 H 0 3 Z 5 g 8 A A A A A D o A A A A A C A A A g A A A A w G c V S 9 J i P J 6 5 8 7 1 1 b 5 k x T m h b f 4 v b G x M 4 I S 8 a d k A d M w x Q A A A A Z G W / 7 / D / / 0 Q k y h i P H 1 s e Q V w q 1 F k q 4 7 h P J N k X i 4 Y J X Z b w T H 3 g 7 U + d q M T Q G N J 2 7 u J Z P a z K y q 7 t h T t A g / T 4 o E 8 J y 7 l Y 5 F x o 7 N q g 6 H K 7 J 8 G X i U 1 A A A A A B f L 6 z / h b M r O s Y o 8 C b 9 U b Z m o g g A w 7 / G 1 M 6 m j T C 3 j V u z s 7 m i Z z e a 5 g K c 1 w r 6 I g 7 j R w 5 h 9 c a d a / B d 4 f x I y Z u F k v f Q = = < / D a t a M a s h u p > 
</file>

<file path=customXml/itemProps1.xml><?xml version="1.0" encoding="utf-8"?>
<ds:datastoreItem xmlns:ds="http://schemas.openxmlformats.org/officeDocument/2006/customXml" ds:itemID="{26EF8B70-B52C-45D2-BC7C-C9941D11073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7</vt:i4>
      </vt:variant>
      <vt:variant>
        <vt:lpstr>Plages nommées</vt:lpstr>
      </vt:variant>
      <vt:variant>
        <vt:i4>4</vt:i4>
      </vt:variant>
    </vt:vector>
  </HeadingPairs>
  <TitlesOfParts>
    <vt:vector size="11" baseType="lpstr">
      <vt:lpstr>Schéma Général</vt:lpstr>
      <vt:lpstr>Bilan interne_Synthese</vt:lpstr>
      <vt:lpstr>1er bilan interne</vt:lpstr>
      <vt:lpstr>Impact sur le Territoire</vt:lpstr>
      <vt:lpstr>Cadre_BP Minumeco</vt:lpstr>
      <vt:lpstr>Niv2_Ref LNR ColTer</vt:lpstr>
      <vt:lpstr>ADMIN_Ne pas toucher</vt:lpstr>
      <vt:lpstr>KPI_1</vt:lpstr>
      <vt:lpstr>Options</vt:lpstr>
      <vt:lpstr>Type_chauffage</vt:lpstr>
      <vt:lpstr>Type_dplct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Outil auto évaluation indicatif REEN</dc:title>
  <dc:creator>Benjamin Lang</dc:creator>
  <cp:lastModifiedBy>Benjamin Lang</cp:lastModifiedBy>
  <cp:lastPrinted>2022-09-21T09:37:37Z</cp:lastPrinted>
  <dcterms:created xsi:type="dcterms:W3CDTF">2022-09-19T14:46:16Z</dcterms:created>
  <dcterms:modified xsi:type="dcterms:W3CDTF">2023-04-09T20:10:52Z</dcterms:modified>
</cp:coreProperties>
</file>